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Orçamento" sheetId="1" r:id="rId1"/>
    <sheet name="Cronograma" sheetId="4" r:id="rId2"/>
    <sheet name="BDI" sheetId="3" r:id="rId3"/>
    <sheet name="Apoio BDI" sheetId="5" r:id="rId4"/>
  </sheets>
  <calcPr calcId="124519"/>
</workbook>
</file>

<file path=xl/calcChain.xml><?xml version="1.0" encoding="utf-8"?>
<calcChain xmlns="http://schemas.openxmlformats.org/spreadsheetml/2006/main">
  <c r="E6" i="3"/>
  <c r="E5"/>
  <c r="D34"/>
  <c r="H8" i="5"/>
  <c r="H7"/>
  <c r="H6"/>
  <c r="I3"/>
  <c r="I4"/>
  <c r="I2"/>
  <c r="I1"/>
  <c r="D17" i="3"/>
  <c r="C27" i="4"/>
  <c r="I27" s="1"/>
  <c r="K27" s="1"/>
  <c r="C26"/>
  <c r="C23"/>
  <c r="C24"/>
  <c r="I24" s="1"/>
  <c r="K24" s="1"/>
  <c r="C22"/>
  <c r="I22" s="1"/>
  <c r="K22" s="1"/>
  <c r="C21"/>
  <c r="C19"/>
  <c r="G19" s="1"/>
  <c r="K19" s="1"/>
  <c r="C18"/>
  <c r="G18" s="1"/>
  <c r="K18" s="1"/>
  <c r="C17"/>
  <c r="C15"/>
  <c r="G15" s="1"/>
  <c r="K15" s="1"/>
  <c r="C14"/>
  <c r="E14" s="1"/>
  <c r="K14" s="1"/>
  <c r="C13"/>
  <c r="C11"/>
  <c r="E11" s="1"/>
  <c r="K11" s="1"/>
  <c r="C10"/>
  <c r="H57" i="1"/>
  <c r="G61"/>
  <c r="H61" s="1"/>
  <c r="H60" s="1"/>
  <c r="G59"/>
  <c r="H59" s="1"/>
  <c r="H58" s="1"/>
  <c r="G56"/>
  <c r="H56" s="1"/>
  <c r="H55" s="1"/>
  <c r="G53"/>
  <c r="H53" s="1"/>
  <c r="H52" s="1"/>
  <c r="G51"/>
  <c r="H51" s="1"/>
  <c r="H50" s="1"/>
  <c r="G43"/>
  <c r="H43" s="1"/>
  <c r="G28"/>
  <c r="H28" s="1"/>
  <c r="G45"/>
  <c r="H45" s="1"/>
  <c r="G48"/>
  <c r="H48" s="1"/>
  <c r="G47"/>
  <c r="H47" s="1"/>
  <c r="G44"/>
  <c r="H44" s="1"/>
  <c r="G42"/>
  <c r="H42" s="1"/>
  <c r="G40"/>
  <c r="H40" s="1"/>
  <c r="G39"/>
  <c r="H39" s="1"/>
  <c r="G38"/>
  <c r="H38" s="1"/>
  <c r="G37"/>
  <c r="H37" s="1"/>
  <c r="G36"/>
  <c r="H36" s="1"/>
  <c r="G35"/>
  <c r="H35" s="1"/>
  <c r="G32"/>
  <c r="H32" s="1"/>
  <c r="G31"/>
  <c r="H31" s="1"/>
  <c r="G29"/>
  <c r="H29" s="1"/>
  <c r="G27"/>
  <c r="H27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3"/>
  <c r="H13" s="1"/>
  <c r="C9" i="4" l="1"/>
  <c r="C20"/>
  <c r="C25"/>
  <c r="C12"/>
  <c r="E10"/>
  <c r="I21"/>
  <c r="C16"/>
  <c r="G13"/>
  <c r="I26"/>
  <c r="K26" s="1"/>
  <c r="E13"/>
  <c r="G17"/>
  <c r="K17" s="1"/>
  <c r="H49" i="1"/>
  <c r="H26"/>
  <c r="H15"/>
  <c r="H41"/>
  <c r="H54"/>
  <c r="H34"/>
  <c r="H46"/>
  <c r="H30"/>
  <c r="H12"/>
  <c r="G11"/>
  <c r="H11" s="1"/>
  <c r="C28" i="4" l="1"/>
  <c r="K13"/>
  <c r="K21"/>
  <c r="I28"/>
  <c r="G28"/>
  <c r="E28"/>
  <c r="K10"/>
  <c r="H33" i="1"/>
  <c r="H14"/>
  <c r="D31" i="3"/>
  <c r="D27"/>
  <c r="D21"/>
  <c r="H28" i="4" l="1"/>
  <c r="C29" l="1"/>
  <c r="F28"/>
  <c r="K28"/>
  <c r="K29" l="1"/>
  <c r="I4"/>
  <c r="E29"/>
  <c r="D29" s="1"/>
  <c r="D28"/>
  <c r="G29"/>
  <c r="F29" l="1"/>
  <c r="I29"/>
  <c r="H29" s="1"/>
  <c r="H10" i="1"/>
  <c r="H9" l="1"/>
  <c r="H62" s="1"/>
  <c r="H5" s="1"/>
</calcChain>
</file>

<file path=xl/sharedStrings.xml><?xml version="1.0" encoding="utf-8"?>
<sst xmlns="http://schemas.openxmlformats.org/spreadsheetml/2006/main" count="322" uniqueCount="207">
  <si>
    <t>ITEM</t>
  </si>
  <si>
    <t>REFERÊNCIA</t>
  </si>
  <si>
    <t>DESCRIÇÃO</t>
  </si>
  <si>
    <t>UND</t>
  </si>
  <si>
    <t>QTD</t>
  </si>
  <si>
    <t xml:space="preserve">VALOR UNITÁRIO </t>
  </si>
  <si>
    <t>VALOR TOTAL</t>
  </si>
  <si>
    <t>m³</t>
  </si>
  <si>
    <t>m²</t>
  </si>
  <si>
    <t>kg</t>
  </si>
  <si>
    <t>1.1</t>
  </si>
  <si>
    <t>2.1</t>
  </si>
  <si>
    <t>2.2</t>
  </si>
  <si>
    <t>2.3</t>
  </si>
  <si>
    <t>3.1</t>
  </si>
  <si>
    <t>3.2</t>
  </si>
  <si>
    <t>3.3</t>
  </si>
  <si>
    <t>4.1</t>
  </si>
  <si>
    <t>4.2</t>
  </si>
  <si>
    <t>TOTAL</t>
  </si>
  <si>
    <t>PLANILHA ORÇAMENTÁRIA</t>
  </si>
  <si>
    <t>OBRA:</t>
  </si>
  <si>
    <t>ENDEREÇO:</t>
  </si>
  <si>
    <t>DATA:</t>
  </si>
  <si>
    <t>VALOR TOTAL:</t>
  </si>
  <si>
    <t>Referências:</t>
  </si>
  <si>
    <t>SINAPI_Custo_Ref_Composicoes_SC_042017_NaoDesonerado</t>
  </si>
  <si>
    <t>SINAPI_Custo_Ref_Insumos_SC_042017_NaoDesonerado</t>
  </si>
  <si>
    <t>________________________________________________</t>
  </si>
  <si>
    <t>AMANDA ALEXANDRE SVALDI</t>
  </si>
  <si>
    <t>Engenheira Civil - Matrícula 11273</t>
  </si>
  <si>
    <t xml:space="preserve">CREA/SC 124.549 - 1 </t>
  </si>
  <si>
    <t>Ampliação de ponte existente</t>
  </si>
  <si>
    <t>Rua Inácio Dutra - Bairro Santa Rita</t>
  </si>
  <si>
    <t>SERVIÇOS PRELIMINARES</t>
  </si>
  <si>
    <t>Placa de obra em chapa de aço galvanizado - 1,00 x 2,00m</t>
  </si>
  <si>
    <t>VIGAS DE CONCRETO ARMADO</t>
  </si>
  <si>
    <t>TABULEIRO DE CONCRETO ARMADO</t>
  </si>
  <si>
    <t>CRONOGRAMA FÍSICO FINANCEIRO</t>
  </si>
  <si>
    <t>ELABORAÇÃO:</t>
  </si>
  <si>
    <t>Prefeitura Municipal de Paulo Lopes</t>
  </si>
  <si>
    <t>BDI:</t>
  </si>
  <si>
    <t>ETAPA 01</t>
  </si>
  <si>
    <t>ETAPA 02</t>
  </si>
  <si>
    <t>%</t>
  </si>
  <si>
    <t>VALOR</t>
  </si>
  <si>
    <t>TOTAL ETAPA</t>
  </si>
  <si>
    <t>TOTAL:</t>
  </si>
  <si>
    <t>COMPOSIÇÃO DA TAXA DE BENEFÍCIOS E DESPESAS INDIRETAS</t>
  </si>
  <si>
    <t>Grupo</t>
  </si>
  <si>
    <t>A</t>
  </si>
  <si>
    <t>Despesas indiretas</t>
  </si>
  <si>
    <t>A.1</t>
  </si>
  <si>
    <t>A.2</t>
  </si>
  <si>
    <t>A.3</t>
  </si>
  <si>
    <t>Total do grupo A</t>
  </si>
  <si>
    <t>B</t>
  </si>
  <si>
    <t>Bonificação</t>
  </si>
  <si>
    <t>B.1</t>
  </si>
  <si>
    <t>Total do grupo B</t>
  </si>
  <si>
    <t>C</t>
  </si>
  <si>
    <t>C.1</t>
  </si>
  <si>
    <t>PIS</t>
  </si>
  <si>
    <t>C.2</t>
  </si>
  <si>
    <t>COFINS</t>
  </si>
  <si>
    <t>C.3</t>
  </si>
  <si>
    <t>Total do grupo C</t>
  </si>
  <si>
    <t>D</t>
  </si>
  <si>
    <t>Total do grupo D</t>
  </si>
  <si>
    <t>Fórmula para o cálculo do B.D.I. ( benefícios e despesas indiretas )</t>
  </si>
  <si>
    <t xml:space="preserve">                               (1- I)</t>
  </si>
  <si>
    <t>_____________________________________________________</t>
  </si>
  <si>
    <t>AMANDA ALEXADRE SVALDI</t>
  </si>
  <si>
    <t xml:space="preserve">COMPOSIÇÃO BDI </t>
  </si>
  <si>
    <t>Ampliação de Ponte Existente</t>
  </si>
  <si>
    <t>74209/001                         SINAPI 04_17</t>
  </si>
  <si>
    <t>IDENTIFICAÇÃO DA OBRA</t>
  </si>
  <si>
    <t>1.2</t>
  </si>
  <si>
    <t>1.1.1</t>
  </si>
  <si>
    <t>1.2.1</t>
  </si>
  <si>
    <t xml:space="preserve">VALOR UNITÁRIO C/ BDI </t>
  </si>
  <si>
    <t>PROTEÇÃO DA ESTRUTURA EXISTENTE</t>
  </si>
  <si>
    <t>TCPO 60114 SINAPI 04_17</t>
  </si>
  <si>
    <t>Cimbramento de madeira para pontes e viadutos</t>
  </si>
  <si>
    <t>AÇO</t>
  </si>
  <si>
    <t>2.1.1</t>
  </si>
  <si>
    <t>92800                         SINAPI 04_17</t>
  </si>
  <si>
    <t>Corte e dobra de aço CA-60, diâmetro de 5.0mm, utilizado em laje</t>
  </si>
  <si>
    <t>2.1.2</t>
  </si>
  <si>
    <t>92759                         SINAPI 04_17</t>
  </si>
  <si>
    <t>2.1.3</t>
  </si>
  <si>
    <t>92801                        SINAPI 04_17</t>
  </si>
  <si>
    <t>Corte e dobra de aço CA-50, diâmetro de 6.3mm, utilizado em laje</t>
  </si>
  <si>
    <t>2.1.4</t>
  </si>
  <si>
    <t>Armação de pilar ou viga de uma estrutura de concreto armado utilizando aço CA-50, diâmetro de 6.3mm - Montagem</t>
  </si>
  <si>
    <t>Armação de pilar ou viga de uma estrutura de concreto armado utilizando aço CA-60, diâmetro de 5.0mm - Montagem</t>
  </si>
  <si>
    <t>2.1.5</t>
  </si>
  <si>
    <t>92769                         SINAPI 04_17</t>
  </si>
  <si>
    <t>92802                        SINAPI 04_17</t>
  </si>
  <si>
    <t>Corte e dobra de aço CA-50, diâmetro de 8.0mm, utilizado em laje</t>
  </si>
  <si>
    <t>2.1.6</t>
  </si>
  <si>
    <t>92770                         SINAPI 04_17</t>
  </si>
  <si>
    <t>Armação de pilar ou viga de uma estrutura de concreto armado utilizando aço CA-50, diâmetro de 8.0mm - Montagem</t>
  </si>
  <si>
    <t>2.1.7</t>
  </si>
  <si>
    <t>92804                       SINAPI 04_17</t>
  </si>
  <si>
    <t>Corte e dobra de aço CA-50, diâmetro de 12.5mm, utilizado em laje</t>
  </si>
  <si>
    <t>2.1.8</t>
  </si>
  <si>
    <t>92772                         SINAPI 04_17</t>
  </si>
  <si>
    <t>Armação de pilar ou viga de uma estrutura de concreto armado utilizando aço CA-50, diâmetro de 12.5mm - Montagem</t>
  </si>
  <si>
    <t>2.1.9</t>
  </si>
  <si>
    <t>92806                        SINAPI 04_17</t>
  </si>
  <si>
    <t>Corte e dobra de aço CA-50, diâmetro de 20.0mm, utilizado em laje</t>
  </si>
  <si>
    <t>2.1.10</t>
  </si>
  <si>
    <t>92774                         SINAPI 04_17</t>
  </si>
  <si>
    <t>Armação de pilar ou viga de uma estrutura de concreto armado utilizando aço CA-50, diâmetro de 20.0mm - Montagem</t>
  </si>
  <si>
    <t>FORMAS DE MADEIRA</t>
  </si>
  <si>
    <t>2.2.1</t>
  </si>
  <si>
    <t>92266                         SINAPI 04_17</t>
  </si>
  <si>
    <t>Fabricação de forma para vigas, em chapa de madeira compensada plastificada, e = 18mm</t>
  </si>
  <si>
    <t>2.2.2</t>
  </si>
  <si>
    <t>2692                         SINAPI 04_17</t>
  </si>
  <si>
    <t>Desmoldante protetor para formas de madeira, de base emulsionada em água</t>
  </si>
  <si>
    <t>L</t>
  </si>
  <si>
    <t>CONCRETO FCK = 25MPA</t>
  </si>
  <si>
    <t>2.3.1</t>
  </si>
  <si>
    <t>38405                         SINAPI 04_17</t>
  </si>
  <si>
    <t>Concreto usinado bombeável, classe de resistência C25, com brita 0 e 1, slump = 130 +/- 20mm, exclui serviço de bombeamento</t>
  </si>
  <si>
    <t>2.3.2</t>
  </si>
  <si>
    <t>92874                         SINAPI 04_17</t>
  </si>
  <si>
    <t>Lançamento com uso de bomba, adensamento e acabamento de concreto em estruturas</t>
  </si>
  <si>
    <t>92805                        SINAPI 04_17</t>
  </si>
  <si>
    <t>Corte e dobra de aço CA-50, diâmetro de 16.0mm, utilizado em laje</t>
  </si>
  <si>
    <t>92773                         SINAPI 04_17</t>
  </si>
  <si>
    <t>Armação de pilar ou viga de uma estrutura de concreto armado utilizando aço CA-50, diâmetro de 16.0mm - Montagem</t>
  </si>
  <si>
    <t>3.1.1</t>
  </si>
  <si>
    <t>3.1.2</t>
  </si>
  <si>
    <t>3.1.3</t>
  </si>
  <si>
    <t>3.1.4</t>
  </si>
  <si>
    <t>3.1.5</t>
  </si>
  <si>
    <t>3.1.6</t>
  </si>
  <si>
    <t>3.2.1</t>
  </si>
  <si>
    <t>92268                         SINAPI 04_17</t>
  </si>
  <si>
    <t>Fabricação de forma para lajes, em chapa de madeira compensada plastificada, e = 18mm</t>
  </si>
  <si>
    <t>3.2.2</t>
  </si>
  <si>
    <t>3.2.3</t>
  </si>
  <si>
    <t>92450                         SINAPI 04_17</t>
  </si>
  <si>
    <t>Montagem e desmontagem de forma de viga, escoramento metálico, forma em chapa compensada plastificada</t>
  </si>
  <si>
    <t>2.2.3</t>
  </si>
  <si>
    <t>Montagem e desmontagem de forma de laje com área média menor que 20m², em chapa de madeira compensada resinada</t>
  </si>
  <si>
    <t>92507                        SINAPI 04_17</t>
  </si>
  <si>
    <t>3.3.3</t>
  </si>
  <si>
    <t>3.3.1</t>
  </si>
  <si>
    <t>3.3.2</t>
  </si>
  <si>
    <t>PASSEIO ACESSÍVEL</t>
  </si>
  <si>
    <t>PASSEIO DE CONCRETO</t>
  </si>
  <si>
    <t>94990                        SINAPI 04_17</t>
  </si>
  <si>
    <t>Execução de passio (calçada) ou piso de concreto com concreto moldado in loco, feito em obra, acabamento convencional, não armado</t>
  </si>
  <si>
    <t>ACESSIBILIDADE</t>
  </si>
  <si>
    <t>4.1.1</t>
  </si>
  <si>
    <t>4.2.1</t>
  </si>
  <si>
    <t>36178                        SINAPI 04_17</t>
  </si>
  <si>
    <t>Piso podotátil de concreto - Direcional e Alerta - 40x40x2,5cm</t>
  </si>
  <si>
    <t>und</t>
  </si>
  <si>
    <t>PROTEÇÃO</t>
  </si>
  <si>
    <t>5.1</t>
  </si>
  <si>
    <t>GUARDA CORPO</t>
  </si>
  <si>
    <t>5.1.1</t>
  </si>
  <si>
    <t>SINALIZAÇÃO</t>
  </si>
  <si>
    <t>6.1</t>
  </si>
  <si>
    <t>SINALIZAÇÃO VERTICAL</t>
  </si>
  <si>
    <t>6.1.1</t>
  </si>
  <si>
    <t>34723                        SINAPI 04_17</t>
  </si>
  <si>
    <t>Placa de sinalização em chapa de aço num 16 com pintura refletiva</t>
  </si>
  <si>
    <t>73631                        SINAPI 04_17</t>
  </si>
  <si>
    <t>Guarda corpo em tubo de aço galvanizado 1 1/2""</t>
  </si>
  <si>
    <t>6.2</t>
  </si>
  <si>
    <t>SINALIZAÇÃO HORIZONTAL</t>
  </si>
  <si>
    <t>6.2.1</t>
  </si>
  <si>
    <t>72947                        SINAPI 04_17</t>
  </si>
  <si>
    <t>Sinalização horizontal com tinta retrorrefletiva a base de resina acrílica</t>
  </si>
  <si>
    <t>Paulo Lopes, 21 de Julho de 2017</t>
  </si>
  <si>
    <t>Identificação da obra</t>
  </si>
  <si>
    <t>Proteção da Estrutura Existente</t>
  </si>
  <si>
    <t>Aço</t>
  </si>
  <si>
    <t>Formas de madeira</t>
  </si>
  <si>
    <t>Concreto fck = 25mpa</t>
  </si>
  <si>
    <t>Passeio de concreto</t>
  </si>
  <si>
    <t>Acessibilidade</t>
  </si>
  <si>
    <t>Guarda corpo</t>
  </si>
  <si>
    <t>Sinalização vertical</t>
  </si>
  <si>
    <t>Sinalização horizontal</t>
  </si>
  <si>
    <t>ETAPA 03</t>
  </si>
  <si>
    <t>ISS</t>
  </si>
  <si>
    <t>Despesas Financeiras</t>
  </si>
  <si>
    <t>Risco - R</t>
  </si>
  <si>
    <t>Rateio da Administração Central - AC</t>
  </si>
  <si>
    <t>Seguro e Garantia do empreendimento - S + G</t>
  </si>
  <si>
    <t>Lucro - L</t>
  </si>
  <si>
    <t>Despesas Financeiras - DF</t>
  </si>
  <si>
    <t>Impostos - I</t>
  </si>
  <si>
    <r>
      <t xml:space="preserve">BDI = BDI (%) = </t>
    </r>
    <r>
      <rPr>
        <u/>
        <sz val="11"/>
        <rFont val="Times New Roman"/>
        <family val="1"/>
      </rPr>
      <t xml:space="preserve">(1 + AC + S + G + R) x (1 + DF) x (1 + L)  - 1 </t>
    </r>
    <r>
      <rPr>
        <sz val="11"/>
        <rFont val="Times New Roman"/>
        <family val="1"/>
      </rPr>
      <t xml:space="preserve"> x 100</t>
    </r>
  </si>
  <si>
    <t>1 + AC + S + G + R</t>
  </si>
  <si>
    <t>1 + DF</t>
  </si>
  <si>
    <t>1 - I</t>
  </si>
  <si>
    <t>1 + L</t>
  </si>
  <si>
    <t>BDI</t>
  </si>
  <si>
    <r>
      <t xml:space="preserve">BDI = BDI (%) = </t>
    </r>
    <r>
      <rPr>
        <u/>
        <sz val="11"/>
        <rFont val="Times New Roman"/>
        <family val="1"/>
      </rPr>
      <t>(1 + AC + S + G + R) x (1 + DF) x (1 + L)</t>
    </r>
    <r>
      <rPr>
        <sz val="11"/>
        <rFont val="Times New Roman"/>
        <family val="1"/>
      </rPr>
      <t xml:space="preserve">  - 1  x 100</t>
    </r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</si>
</sst>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u/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8"/>
      <color theme="1"/>
      <name val="Tahoma"/>
      <family val="2"/>
    </font>
    <font>
      <sz val="8.5"/>
      <color theme="1"/>
      <name val="Tahoma"/>
      <family val="2"/>
    </font>
    <font>
      <b/>
      <sz val="8.5"/>
      <color theme="1"/>
      <name val="Tahoma"/>
      <family val="2"/>
    </font>
    <font>
      <i/>
      <sz val="8"/>
      <color theme="1"/>
      <name val="Tahoma"/>
      <family val="2"/>
    </font>
    <font>
      <b/>
      <sz val="8"/>
      <color theme="1"/>
      <name val="Tahoma"/>
      <family val="2"/>
    </font>
    <font>
      <i/>
      <sz val="7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2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right"/>
    </xf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4" fillId="2" borderId="9" xfId="1" applyFont="1" applyFill="1" applyBorder="1"/>
    <xf numFmtId="0" fontId="5" fillId="0" borderId="0" xfId="0" applyFont="1"/>
    <xf numFmtId="2" fontId="5" fillId="0" borderId="0" xfId="0" applyNumberFormat="1" applyFont="1"/>
    <xf numFmtId="44" fontId="5" fillId="0" borderId="0" xfId="1" applyFont="1"/>
    <xf numFmtId="0" fontId="6" fillId="0" borderId="0" xfId="0" applyFont="1" applyAlignment="1">
      <alignment horizontal="center" vertical="center"/>
    </xf>
    <xf numFmtId="10" fontId="0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44" fontId="8" fillId="0" borderId="0" xfId="1" applyFont="1"/>
    <xf numFmtId="0" fontId="8" fillId="0" borderId="0" xfId="0" applyFont="1" applyAlignment="1">
      <alignment horizontal="right"/>
    </xf>
    <xf numFmtId="44" fontId="9" fillId="0" borderId="0" xfId="1" applyFont="1" applyAlignment="1">
      <alignment horizontal="right"/>
    </xf>
    <xf numFmtId="0" fontId="11" fillId="0" borderId="0" xfId="0" applyFont="1" applyAlignment="1"/>
    <xf numFmtId="0" fontId="10" fillId="0" borderId="0" xfId="0" applyFont="1" applyAlignment="1">
      <alignment horizontal="right"/>
    </xf>
    <xf numFmtId="14" fontId="11" fillId="0" borderId="0" xfId="0" applyNumberFormat="1" applyFont="1" applyAlignment="1">
      <alignment horizontal="left"/>
    </xf>
    <xf numFmtId="44" fontId="10" fillId="0" borderId="0" xfId="1" applyFont="1" applyAlignment="1">
      <alignment horizontal="right"/>
    </xf>
    <xf numFmtId="14" fontId="11" fillId="0" borderId="0" xfId="1" applyNumberFormat="1" applyFont="1" applyAlignment="1">
      <alignment horizontal="left"/>
    </xf>
    <xf numFmtId="44" fontId="11" fillId="0" borderId="0" xfId="1" applyFont="1" applyAlignment="1">
      <alignment horizontal="left"/>
    </xf>
    <xf numFmtId="10" fontId="11" fillId="0" borderId="0" xfId="2" applyNumberFormat="1" applyFont="1" applyAlignment="1">
      <alignment horizontal="left"/>
    </xf>
    <xf numFmtId="44" fontId="11" fillId="0" borderId="0" xfId="1" applyFont="1" applyAlignment="1">
      <alignment horizontal="center"/>
    </xf>
    <xf numFmtId="10" fontId="11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23" xfId="0" applyFont="1" applyFill="1" applyBorder="1" applyAlignment="1" applyProtection="1">
      <alignment vertical="center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vertical="center"/>
      <protection locked="0"/>
    </xf>
    <xf numFmtId="0" fontId="13" fillId="4" borderId="25" xfId="0" applyFont="1" applyFill="1" applyBorder="1" applyAlignment="1" applyProtection="1">
      <alignment vertical="center"/>
      <protection locked="0"/>
    </xf>
    <xf numFmtId="10" fontId="13" fillId="4" borderId="26" xfId="2" applyNumberFormat="1" applyFont="1" applyFill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12" fillId="4" borderId="28" xfId="0" applyFont="1" applyFill="1" applyBorder="1" applyAlignment="1" applyProtection="1">
      <alignment vertical="center"/>
      <protection locked="0"/>
    </xf>
    <xf numFmtId="0" fontId="12" fillId="4" borderId="29" xfId="0" applyFont="1" applyFill="1" applyBorder="1" applyAlignment="1" applyProtection="1">
      <alignment horizontal="right" vertical="center"/>
      <protection locked="0"/>
    </xf>
    <xf numFmtId="10" fontId="12" fillId="0" borderId="30" xfId="2" applyNumberFormat="1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vertical="center"/>
      <protection locked="0"/>
    </xf>
    <xf numFmtId="0" fontId="12" fillId="4" borderId="33" xfId="0" applyFont="1" applyFill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right" vertical="center"/>
      <protection locked="0"/>
    </xf>
    <xf numFmtId="10" fontId="12" fillId="0" borderId="30" xfId="2" applyNumberFormat="1" applyFont="1" applyBorder="1" applyAlignment="1" applyProtection="1">
      <alignment horizontal="right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vertical="center"/>
      <protection locked="0"/>
    </xf>
    <xf numFmtId="0" fontId="12" fillId="0" borderId="33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10" fontId="13" fillId="0" borderId="26" xfId="2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0" fontId="12" fillId="0" borderId="17" xfId="2" applyNumberFormat="1" applyFont="1" applyBorder="1" applyAlignment="1" applyProtection="1">
      <alignment horizontal="right" vertical="center"/>
    </xf>
    <xf numFmtId="0" fontId="13" fillId="4" borderId="34" xfId="0" applyFont="1" applyFill="1" applyBorder="1" applyAlignment="1" applyProtection="1">
      <alignment vertical="center"/>
      <protection locked="0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vertical="center"/>
      <protection locked="0"/>
    </xf>
    <xf numFmtId="10" fontId="13" fillId="0" borderId="26" xfId="2" applyNumberFormat="1" applyFont="1" applyBorder="1" applyAlignment="1" applyProtection="1">
      <alignment vertical="center"/>
      <protection locked="0"/>
    </xf>
    <xf numFmtId="0" fontId="13" fillId="4" borderId="27" xfId="0" applyFont="1" applyFill="1" applyBorder="1" applyAlignment="1" applyProtection="1">
      <alignment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10" fontId="12" fillId="0" borderId="6" xfId="2" applyNumberFormat="1" applyFont="1" applyBorder="1" applyAlignment="1" applyProtection="1">
      <alignment vertical="center"/>
    </xf>
    <xf numFmtId="0" fontId="13" fillId="4" borderId="16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10" fontId="12" fillId="4" borderId="17" xfId="2" applyNumberFormat="1" applyFont="1" applyFill="1" applyBorder="1" applyAlignment="1" applyProtection="1">
      <alignment vertical="center"/>
    </xf>
    <xf numFmtId="0" fontId="12" fillId="4" borderId="16" xfId="0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Protection="1">
      <protection locked="0"/>
    </xf>
    <xf numFmtId="0" fontId="13" fillId="4" borderId="19" xfId="0" applyFont="1" applyFill="1" applyBorder="1" applyProtection="1"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right"/>
    </xf>
    <xf numFmtId="44" fontId="9" fillId="0" borderId="0" xfId="1" applyFont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4" fontId="15" fillId="0" borderId="1" xfId="1" applyFont="1" applyBorder="1" applyAlignment="1">
      <alignment horizontal="center" vertical="center"/>
    </xf>
    <xf numFmtId="44" fontId="15" fillId="0" borderId="6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16" fillId="2" borderId="6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44" fontId="9" fillId="0" borderId="0" xfId="1" applyFont="1" applyAlignment="1">
      <alignment horizontal="right"/>
    </xf>
    <xf numFmtId="10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4" borderId="16" xfId="0" applyFont="1" applyFill="1" applyBorder="1" applyAlignment="1" applyProtection="1">
      <alignment horizontal="right" vertical="center"/>
      <protection locked="0"/>
    </xf>
    <xf numFmtId="0" fontId="13" fillId="4" borderId="0" xfId="0" applyFont="1" applyFill="1" applyBorder="1" applyAlignment="1" applyProtection="1">
      <alignment horizontal="right" vertical="center"/>
      <protection locked="0"/>
    </xf>
    <xf numFmtId="0" fontId="13" fillId="4" borderId="17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>
      <alignment horizontal="center"/>
    </xf>
    <xf numFmtId="44" fontId="18" fillId="0" borderId="1" xfId="1" applyFont="1" applyFill="1" applyBorder="1" applyAlignment="1">
      <alignment horizontal="center"/>
    </xf>
    <xf numFmtId="10" fontId="18" fillId="0" borderId="1" xfId="2" applyNumberFormat="1" applyFont="1" applyFill="1" applyBorder="1" applyAlignment="1">
      <alignment horizontal="center"/>
    </xf>
    <xf numFmtId="10" fontId="18" fillId="0" borderId="1" xfId="1" applyNumberFormat="1" applyFont="1" applyFill="1" applyBorder="1" applyAlignment="1">
      <alignment horizontal="center"/>
    </xf>
    <xf numFmtId="44" fontId="18" fillId="0" borderId="6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8" fillId="0" borderId="1" xfId="0" applyFont="1" applyFill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4" fontId="19" fillId="0" borderId="3" xfId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4" fontId="19" fillId="0" borderId="1" xfId="1" applyFont="1" applyBorder="1" applyAlignment="1">
      <alignment horizontal="center" vertical="center"/>
    </xf>
    <xf numFmtId="9" fontId="19" fillId="0" borderId="1" xfId="2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4" fontId="19" fillId="0" borderId="1" xfId="0" applyNumberFormat="1" applyFont="1" applyBorder="1"/>
    <xf numFmtId="10" fontId="19" fillId="0" borderId="1" xfId="2" applyNumberFormat="1" applyFont="1" applyBorder="1" applyAlignment="1">
      <alignment horizontal="center"/>
    </xf>
    <xf numFmtId="10" fontId="19" fillId="0" borderId="1" xfId="1" applyNumberFormat="1" applyFont="1" applyBorder="1" applyAlignment="1">
      <alignment horizontal="center"/>
    </xf>
    <xf numFmtId="44" fontId="19" fillId="0" borderId="6" xfId="0" applyNumberFormat="1" applyFont="1" applyBorder="1"/>
    <xf numFmtId="0" fontId="19" fillId="0" borderId="7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44" fontId="19" fillId="0" borderId="8" xfId="0" applyNumberFormat="1" applyFont="1" applyBorder="1"/>
    <xf numFmtId="10" fontId="19" fillId="0" borderId="8" xfId="2" applyNumberFormat="1" applyFont="1" applyBorder="1" applyAlignment="1">
      <alignment horizontal="center"/>
    </xf>
    <xf numFmtId="44" fontId="19" fillId="0" borderId="8" xfId="1" applyFont="1" applyBorder="1"/>
    <xf numFmtId="10" fontId="19" fillId="0" borderId="8" xfId="1" applyNumberFormat="1" applyFont="1" applyBorder="1" applyAlignment="1">
      <alignment horizontal="center"/>
    </xf>
    <xf numFmtId="44" fontId="19" fillId="0" borderId="9" xfId="0" applyNumberFormat="1" applyFont="1" applyBorder="1"/>
    <xf numFmtId="0" fontId="20" fillId="0" borderId="0" xfId="0" applyFont="1"/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44" fontId="18" fillId="0" borderId="1" xfId="1" applyFont="1" applyFill="1" applyBorder="1" applyAlignment="1">
      <alignment horizontal="center" vertical="center"/>
    </xf>
    <xf numFmtId="10" fontId="18" fillId="0" borderId="1" xfId="2" applyNumberFormat="1" applyFont="1" applyFill="1" applyBorder="1" applyAlignment="1">
      <alignment horizontal="center" vertical="center"/>
    </xf>
    <xf numFmtId="10" fontId="18" fillId="0" borderId="1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2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44" fontId="15" fillId="2" borderId="1" xfId="1" applyFont="1" applyFill="1" applyBorder="1" applyAlignment="1">
      <alignment horizontal="center"/>
    </xf>
    <xf numFmtId="10" fontId="15" fillId="2" borderId="1" xfId="2" applyNumberFormat="1" applyFont="1" applyFill="1" applyBorder="1" applyAlignment="1">
      <alignment horizontal="center"/>
    </xf>
    <xf numFmtId="10" fontId="15" fillId="2" borderId="1" xfId="1" applyNumberFormat="1" applyFont="1" applyFill="1" applyBorder="1" applyAlignment="1">
      <alignment horizontal="center"/>
    </xf>
    <xf numFmtId="44" fontId="15" fillId="2" borderId="6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4" fontId="15" fillId="2" borderId="1" xfId="1" applyFont="1" applyFill="1" applyBorder="1" applyAlignment="1">
      <alignment horizontal="center" vertical="center"/>
    </xf>
    <xf numFmtId="10" fontId="15" fillId="2" borderId="1" xfId="2" applyNumberFormat="1" applyFont="1" applyFill="1" applyBorder="1" applyAlignment="1">
      <alignment horizontal="center" vertical="center"/>
    </xf>
    <xf numFmtId="44" fontId="15" fillId="2" borderId="1" xfId="1" applyFont="1" applyFill="1" applyBorder="1" applyAlignment="1">
      <alignment vertical="center"/>
    </xf>
    <xf numFmtId="10" fontId="15" fillId="2" borderId="1" xfId="1" applyNumberFormat="1" applyFont="1" applyFill="1" applyBorder="1" applyAlignment="1">
      <alignment horizontal="center" vertical="center"/>
    </xf>
    <xf numFmtId="44" fontId="15" fillId="2" borderId="6" xfId="0" applyNumberFormat="1" applyFont="1" applyFill="1" applyBorder="1" applyAlignment="1">
      <alignment vertical="center"/>
    </xf>
    <xf numFmtId="44" fontId="15" fillId="2" borderId="1" xfId="1" applyFont="1" applyFill="1" applyBorder="1"/>
    <xf numFmtId="44" fontId="15" fillId="2" borderId="6" xfId="0" applyNumberFormat="1" applyFont="1" applyFill="1" applyBorder="1"/>
    <xf numFmtId="10" fontId="15" fillId="2" borderId="1" xfId="2" applyNumberFormat="1" applyFont="1" applyFill="1" applyBorder="1"/>
    <xf numFmtId="14" fontId="0" fillId="0" borderId="0" xfId="1" applyNumberFormat="1" applyFont="1" applyAlignment="1">
      <alignment horizontal="right"/>
    </xf>
    <xf numFmtId="44" fontId="0" fillId="0" borderId="0" xfId="1" applyNumberFormat="1" applyFont="1" applyAlignment="1">
      <alignment horizontal="right"/>
    </xf>
    <xf numFmtId="10" fontId="0" fillId="0" borderId="0" xfId="2" applyNumberFormat="1" applyFont="1" applyAlignment="1">
      <alignment horizontal="right"/>
    </xf>
    <xf numFmtId="0" fontId="13" fillId="4" borderId="2" xfId="0" applyFont="1" applyFill="1" applyBorder="1" applyAlignment="1" applyProtection="1">
      <alignment vertical="center"/>
      <protection locked="0"/>
    </xf>
    <xf numFmtId="10" fontId="13" fillId="4" borderId="4" xfId="2" applyNumberFormat="1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10" fontId="13" fillId="4" borderId="6" xfId="2" applyNumberFormat="1" applyFont="1" applyFill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10" fontId="13" fillId="0" borderId="9" xfId="2" applyNumberFormat="1" applyFont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10" fontId="0" fillId="0" borderId="0" xfId="0" applyNumberFormat="1"/>
    <xf numFmtId="0" fontId="0" fillId="2" borderId="38" xfId="0" applyFill="1" applyBorder="1"/>
    <xf numFmtId="10" fontId="0" fillId="2" borderId="39" xfId="0" applyNumberFormat="1" applyFill="1" applyBorder="1"/>
    <xf numFmtId="44" fontId="11" fillId="0" borderId="0" xfId="1" applyNumberFormat="1" applyFont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1"/>
  <sheetViews>
    <sheetView view="pageLayout" topLeftCell="A56" workbookViewId="0">
      <selection activeCell="H5" sqref="H5"/>
    </sheetView>
  </sheetViews>
  <sheetFormatPr defaultRowHeight="15"/>
  <cols>
    <col min="1" max="1" width="5.28515625" bestFit="1" customWidth="1"/>
    <col min="2" max="2" width="13" customWidth="1"/>
    <col min="3" max="3" width="45.42578125" customWidth="1"/>
    <col min="4" max="4" width="5" bestFit="1" customWidth="1"/>
    <col min="5" max="5" width="7.5703125" style="1" bestFit="1" customWidth="1"/>
    <col min="6" max="6" width="16.7109375" style="2" bestFit="1" customWidth="1"/>
    <col min="7" max="7" width="20.42578125" style="2" customWidth="1"/>
    <col min="8" max="8" width="15.85546875" style="2" bestFit="1" customWidth="1"/>
    <col min="10" max="10" width="16.85546875" bestFit="1" customWidth="1"/>
  </cols>
  <sheetData>
    <row r="2" spans="1:8">
      <c r="C2" s="135" t="s">
        <v>20</v>
      </c>
      <c r="D2" s="135"/>
      <c r="E2" s="135"/>
      <c r="F2" s="135"/>
      <c r="G2" s="135"/>
    </row>
    <row r="3" spans="1:8">
      <c r="C3" s="8"/>
      <c r="D3" s="8"/>
      <c r="E3" s="8"/>
      <c r="F3" s="8"/>
      <c r="G3" s="8"/>
    </row>
    <row r="4" spans="1:8">
      <c r="A4" s="131" t="s">
        <v>21</v>
      </c>
      <c r="B4" s="131"/>
      <c r="C4" s="136" t="s">
        <v>74</v>
      </c>
      <c r="D4" s="136"/>
      <c r="E4" s="136"/>
      <c r="F4" s="136"/>
      <c r="G4" s="4" t="s">
        <v>23</v>
      </c>
      <c r="H4" s="5">
        <v>42937</v>
      </c>
    </row>
    <row r="5" spans="1:8">
      <c r="A5" s="131" t="s">
        <v>22</v>
      </c>
      <c r="B5" s="131"/>
      <c r="C5" t="s">
        <v>33</v>
      </c>
      <c r="G5" s="4" t="s">
        <v>24</v>
      </c>
      <c r="H5" s="3">
        <f>H62</f>
        <v>93139.258554920001</v>
      </c>
    </row>
    <row r="6" spans="1:8">
      <c r="A6" s="131" t="s">
        <v>39</v>
      </c>
      <c r="B6" s="131"/>
      <c r="C6" t="s">
        <v>40</v>
      </c>
      <c r="G6" s="6" t="s">
        <v>41</v>
      </c>
      <c r="H6" s="24">
        <v>0.24060000000000001</v>
      </c>
    </row>
    <row r="7" spans="1:8" ht="15.75" thickBot="1"/>
    <row r="8" spans="1:8" s="16" customFormat="1" ht="22.5">
      <c r="A8" s="10" t="s">
        <v>0</v>
      </c>
      <c r="B8" s="11" t="s">
        <v>1</v>
      </c>
      <c r="C8" s="11" t="s">
        <v>2</v>
      </c>
      <c r="D8" s="11" t="s">
        <v>3</v>
      </c>
      <c r="E8" s="12" t="s">
        <v>4</v>
      </c>
      <c r="F8" s="13" t="s">
        <v>5</v>
      </c>
      <c r="G8" s="14" t="s">
        <v>80</v>
      </c>
      <c r="H8" s="15" t="s">
        <v>6</v>
      </c>
    </row>
    <row r="9" spans="1:8" s="16" customFormat="1" ht="10.5" customHeight="1">
      <c r="A9" s="124">
        <v>1</v>
      </c>
      <c r="B9" s="125"/>
      <c r="C9" s="126" t="s">
        <v>34</v>
      </c>
      <c r="D9" s="126"/>
      <c r="E9" s="126"/>
      <c r="F9" s="126"/>
      <c r="G9" s="126"/>
      <c r="H9" s="17">
        <f>H10+H12</f>
        <v>3055.8657696</v>
      </c>
    </row>
    <row r="10" spans="1:8" s="117" customFormat="1" ht="10.5">
      <c r="A10" s="119" t="s">
        <v>10</v>
      </c>
      <c r="B10" s="120"/>
      <c r="C10" s="121" t="s">
        <v>76</v>
      </c>
      <c r="D10" s="122"/>
      <c r="E10" s="122"/>
      <c r="F10" s="122"/>
      <c r="G10" s="123"/>
      <c r="H10" s="116">
        <f>H11</f>
        <v>1347.2916</v>
      </c>
    </row>
    <row r="11" spans="1:8" s="115" customFormat="1" ht="21">
      <c r="A11" s="108" t="s">
        <v>78</v>
      </c>
      <c r="B11" s="109" t="s">
        <v>75</v>
      </c>
      <c r="C11" s="110" t="s">
        <v>35</v>
      </c>
      <c r="D11" s="111" t="s">
        <v>8</v>
      </c>
      <c r="E11" s="112">
        <v>3</v>
      </c>
      <c r="F11" s="113">
        <v>362</v>
      </c>
      <c r="G11" s="113">
        <f>F11*(1+H6)</f>
        <v>449.09719999999999</v>
      </c>
      <c r="H11" s="114">
        <f>E11*G11</f>
        <v>1347.2916</v>
      </c>
    </row>
    <row r="12" spans="1:8" s="118" customFormat="1" ht="10.5">
      <c r="A12" s="119" t="s">
        <v>77</v>
      </c>
      <c r="B12" s="120"/>
      <c r="C12" s="121" t="s">
        <v>81</v>
      </c>
      <c r="D12" s="122"/>
      <c r="E12" s="122"/>
      <c r="F12" s="122"/>
      <c r="G12" s="123"/>
      <c r="H12" s="116">
        <f>H13</f>
        <v>1708.5741695999998</v>
      </c>
    </row>
    <row r="13" spans="1:8" s="115" customFormat="1" ht="21">
      <c r="A13" s="108" t="s">
        <v>79</v>
      </c>
      <c r="B13" s="109" t="s">
        <v>82</v>
      </c>
      <c r="C13" s="110" t="s">
        <v>83</v>
      </c>
      <c r="D13" s="111" t="s">
        <v>7</v>
      </c>
      <c r="E13" s="112">
        <v>4.8</v>
      </c>
      <c r="F13" s="113">
        <v>286.92</v>
      </c>
      <c r="G13" s="113">
        <f>F13*(1+H$6)</f>
        <v>355.95295199999998</v>
      </c>
      <c r="H13" s="114">
        <f>E13*G13</f>
        <v>1708.5741695999998</v>
      </c>
    </row>
    <row r="14" spans="1:8" s="18" customFormat="1" ht="11.25">
      <c r="A14" s="124">
        <v>2</v>
      </c>
      <c r="B14" s="125"/>
      <c r="C14" s="126" t="s">
        <v>36</v>
      </c>
      <c r="D14" s="126"/>
      <c r="E14" s="126"/>
      <c r="F14" s="126"/>
      <c r="G14" s="126"/>
      <c r="H14" s="17">
        <f>H15+H26+H30</f>
        <v>60808.325601119999</v>
      </c>
    </row>
    <row r="15" spans="1:8" s="118" customFormat="1" ht="10.5">
      <c r="A15" s="119" t="s">
        <v>11</v>
      </c>
      <c r="B15" s="120"/>
      <c r="C15" s="121" t="s">
        <v>84</v>
      </c>
      <c r="D15" s="122"/>
      <c r="E15" s="122"/>
      <c r="F15" s="122"/>
      <c r="G15" s="123"/>
      <c r="H15" s="116">
        <f>SUM(H16:H25)</f>
        <v>24566.5386058</v>
      </c>
    </row>
    <row r="16" spans="1:8" s="115" customFormat="1" ht="21">
      <c r="A16" s="108" t="s">
        <v>85</v>
      </c>
      <c r="B16" s="109" t="s">
        <v>86</v>
      </c>
      <c r="C16" s="110" t="s">
        <v>87</v>
      </c>
      <c r="D16" s="111" t="s">
        <v>9</v>
      </c>
      <c r="E16" s="112">
        <v>34.9</v>
      </c>
      <c r="F16" s="113">
        <v>5.84</v>
      </c>
      <c r="G16" s="113">
        <f t="shared" ref="G16:G25" si="0">F16*(1+H$6)</f>
        <v>7.2451039999999995</v>
      </c>
      <c r="H16" s="114">
        <f t="shared" ref="H16:H25" si="1">E16*G16</f>
        <v>252.85412959999996</v>
      </c>
    </row>
    <row r="17" spans="1:8" s="115" customFormat="1" ht="21">
      <c r="A17" s="108" t="s">
        <v>88</v>
      </c>
      <c r="B17" s="109" t="s">
        <v>89</v>
      </c>
      <c r="C17" s="110" t="s">
        <v>95</v>
      </c>
      <c r="D17" s="111" t="s">
        <v>9</v>
      </c>
      <c r="E17" s="112">
        <v>34.9</v>
      </c>
      <c r="F17" s="113">
        <v>11.46</v>
      </c>
      <c r="G17" s="113">
        <f t="shared" si="0"/>
        <v>14.217276</v>
      </c>
      <c r="H17" s="114">
        <f t="shared" si="1"/>
        <v>496.18293239999997</v>
      </c>
    </row>
    <row r="18" spans="1:8" s="18" customFormat="1" ht="21">
      <c r="A18" s="108" t="s">
        <v>90</v>
      </c>
      <c r="B18" s="109" t="s">
        <v>91</v>
      </c>
      <c r="C18" s="110" t="s">
        <v>92</v>
      </c>
      <c r="D18" s="111" t="s">
        <v>9</v>
      </c>
      <c r="E18" s="112">
        <v>139.69999999999999</v>
      </c>
      <c r="F18" s="113">
        <v>5.45</v>
      </c>
      <c r="G18" s="113">
        <f t="shared" si="0"/>
        <v>6.7612699999999997</v>
      </c>
      <c r="H18" s="114">
        <f t="shared" si="1"/>
        <v>944.54941899999983</v>
      </c>
    </row>
    <row r="19" spans="1:8" s="18" customFormat="1" ht="21">
      <c r="A19" s="108" t="s">
        <v>93</v>
      </c>
      <c r="B19" s="109" t="s">
        <v>97</v>
      </c>
      <c r="C19" s="110" t="s">
        <v>94</v>
      </c>
      <c r="D19" s="111" t="s">
        <v>9</v>
      </c>
      <c r="E19" s="112">
        <v>139.69999999999999</v>
      </c>
      <c r="F19" s="113">
        <v>7.31</v>
      </c>
      <c r="G19" s="113">
        <f t="shared" si="0"/>
        <v>9.0687859999999993</v>
      </c>
      <c r="H19" s="114">
        <f t="shared" si="1"/>
        <v>1266.9094041999997</v>
      </c>
    </row>
    <row r="20" spans="1:8" s="18" customFormat="1" ht="21">
      <c r="A20" s="108" t="s">
        <v>96</v>
      </c>
      <c r="B20" s="109" t="s">
        <v>98</v>
      </c>
      <c r="C20" s="110" t="s">
        <v>99</v>
      </c>
      <c r="D20" s="111" t="s">
        <v>9</v>
      </c>
      <c r="E20" s="112">
        <v>368.5</v>
      </c>
      <c r="F20" s="113">
        <v>5.64</v>
      </c>
      <c r="G20" s="113">
        <f t="shared" si="0"/>
        <v>6.9969839999999994</v>
      </c>
      <c r="H20" s="114">
        <f t="shared" si="1"/>
        <v>2578.3886039999998</v>
      </c>
    </row>
    <row r="21" spans="1:8" s="18" customFormat="1" ht="21">
      <c r="A21" s="108" t="s">
        <v>100</v>
      </c>
      <c r="B21" s="109" t="s">
        <v>101</v>
      </c>
      <c r="C21" s="110" t="s">
        <v>102</v>
      </c>
      <c r="D21" s="111" t="s">
        <v>9</v>
      </c>
      <c r="E21" s="112">
        <v>368.5</v>
      </c>
      <c r="F21" s="113">
        <v>7.03</v>
      </c>
      <c r="G21" s="113">
        <f t="shared" si="0"/>
        <v>8.7214179999999999</v>
      </c>
      <c r="H21" s="114">
        <f t="shared" si="1"/>
        <v>3213.842533</v>
      </c>
    </row>
    <row r="22" spans="1:8" s="18" customFormat="1" ht="21">
      <c r="A22" s="108" t="s">
        <v>103</v>
      </c>
      <c r="B22" s="109" t="s">
        <v>104</v>
      </c>
      <c r="C22" s="110" t="s">
        <v>105</v>
      </c>
      <c r="D22" s="111" t="s">
        <v>9</v>
      </c>
      <c r="E22" s="112">
        <v>92.2</v>
      </c>
      <c r="F22" s="113">
        <v>4.07</v>
      </c>
      <c r="G22" s="113">
        <f t="shared" si="0"/>
        <v>5.0492420000000005</v>
      </c>
      <c r="H22" s="114">
        <f t="shared" si="1"/>
        <v>465.54011240000006</v>
      </c>
    </row>
    <row r="23" spans="1:8" s="18" customFormat="1" ht="21">
      <c r="A23" s="108" t="s">
        <v>106</v>
      </c>
      <c r="B23" s="109" t="s">
        <v>107</v>
      </c>
      <c r="C23" s="110" t="s">
        <v>108</v>
      </c>
      <c r="D23" s="111" t="s">
        <v>9</v>
      </c>
      <c r="E23" s="112">
        <v>92.2</v>
      </c>
      <c r="F23" s="113">
        <v>4.8600000000000003</v>
      </c>
      <c r="G23" s="113">
        <f t="shared" si="0"/>
        <v>6.0293159999999997</v>
      </c>
      <c r="H23" s="114">
        <f t="shared" si="1"/>
        <v>555.9029352</v>
      </c>
    </row>
    <row r="24" spans="1:8" s="18" customFormat="1" ht="21">
      <c r="A24" s="108" t="s">
        <v>109</v>
      </c>
      <c r="B24" s="109" t="s">
        <v>110</v>
      </c>
      <c r="C24" s="110" t="s">
        <v>111</v>
      </c>
      <c r="D24" s="111" t="s">
        <v>9</v>
      </c>
      <c r="E24" s="112">
        <v>1505.5</v>
      </c>
      <c r="F24" s="113">
        <v>3.75</v>
      </c>
      <c r="G24" s="113">
        <f t="shared" si="0"/>
        <v>4.6522499999999996</v>
      </c>
      <c r="H24" s="114">
        <f t="shared" si="1"/>
        <v>7003.9623749999992</v>
      </c>
    </row>
    <row r="25" spans="1:8" s="18" customFormat="1" ht="21">
      <c r="A25" s="108" t="s">
        <v>112</v>
      </c>
      <c r="B25" s="109" t="s">
        <v>113</v>
      </c>
      <c r="C25" s="110" t="s">
        <v>114</v>
      </c>
      <c r="D25" s="111" t="s">
        <v>9</v>
      </c>
      <c r="E25" s="112">
        <v>1505.5</v>
      </c>
      <c r="F25" s="113">
        <v>4.17</v>
      </c>
      <c r="G25" s="113">
        <f t="shared" si="0"/>
        <v>5.1733019999999996</v>
      </c>
      <c r="H25" s="114">
        <f t="shared" si="1"/>
        <v>7788.4061609999999</v>
      </c>
    </row>
    <row r="26" spans="1:8" s="118" customFormat="1" ht="10.5">
      <c r="A26" s="119" t="s">
        <v>12</v>
      </c>
      <c r="B26" s="120"/>
      <c r="C26" s="121" t="s">
        <v>115</v>
      </c>
      <c r="D26" s="122"/>
      <c r="E26" s="122"/>
      <c r="F26" s="122"/>
      <c r="G26" s="123"/>
      <c r="H26" s="116">
        <f>SUM(H27:H29)</f>
        <v>31108.02539852</v>
      </c>
    </row>
    <row r="27" spans="1:8" s="18" customFormat="1" ht="21">
      <c r="A27" s="108" t="s">
        <v>116</v>
      </c>
      <c r="B27" s="109" t="s">
        <v>117</v>
      </c>
      <c r="C27" s="110" t="s">
        <v>118</v>
      </c>
      <c r="D27" s="111" t="s">
        <v>8</v>
      </c>
      <c r="E27" s="112">
        <v>113.17</v>
      </c>
      <c r="F27" s="113">
        <v>65.98</v>
      </c>
      <c r="G27" s="113">
        <f>F27*(1+H$6)</f>
        <v>81.854787999999999</v>
      </c>
      <c r="H27" s="114">
        <f>E27*G27</f>
        <v>9263.5063579599991</v>
      </c>
    </row>
    <row r="28" spans="1:8" s="18" customFormat="1" ht="21">
      <c r="A28" s="108" t="s">
        <v>119</v>
      </c>
      <c r="B28" s="109" t="s">
        <v>145</v>
      </c>
      <c r="C28" s="110" t="s">
        <v>146</v>
      </c>
      <c r="D28" s="111" t="s">
        <v>8</v>
      </c>
      <c r="E28" s="112">
        <v>113.17</v>
      </c>
      <c r="F28" s="113">
        <v>155.5</v>
      </c>
      <c r="G28" s="113">
        <f>F28*(1+H$6)</f>
        <v>192.91329999999999</v>
      </c>
      <c r="H28" s="114">
        <f>E28*G28</f>
        <v>21831.998161</v>
      </c>
    </row>
    <row r="29" spans="1:8" s="18" customFormat="1" ht="21">
      <c r="A29" s="108" t="s">
        <v>147</v>
      </c>
      <c r="B29" s="109" t="s">
        <v>120</v>
      </c>
      <c r="C29" s="110" t="s">
        <v>121</v>
      </c>
      <c r="D29" s="111" t="s">
        <v>122</v>
      </c>
      <c r="E29" s="112">
        <v>1.89</v>
      </c>
      <c r="F29" s="113">
        <v>5.34</v>
      </c>
      <c r="G29" s="113">
        <f>F29*(1+H$6)</f>
        <v>6.6248039999999992</v>
      </c>
      <c r="H29" s="114">
        <f>E29*G29</f>
        <v>12.520879559999997</v>
      </c>
    </row>
    <row r="30" spans="1:8" s="18" customFormat="1" ht="11.25">
      <c r="A30" s="119" t="s">
        <v>13</v>
      </c>
      <c r="B30" s="120"/>
      <c r="C30" s="121" t="s">
        <v>123</v>
      </c>
      <c r="D30" s="122"/>
      <c r="E30" s="122"/>
      <c r="F30" s="122"/>
      <c r="G30" s="123"/>
      <c r="H30" s="116">
        <f>H31+H32</f>
        <v>5133.7615967999991</v>
      </c>
    </row>
    <row r="31" spans="1:8" s="18" customFormat="1" ht="31.5">
      <c r="A31" s="108" t="s">
        <v>124</v>
      </c>
      <c r="B31" s="109" t="s">
        <v>125</v>
      </c>
      <c r="C31" s="110" t="s">
        <v>126</v>
      </c>
      <c r="D31" s="111" t="s">
        <v>7</v>
      </c>
      <c r="E31" s="112">
        <v>12.36</v>
      </c>
      <c r="F31" s="113">
        <v>307.67</v>
      </c>
      <c r="G31" s="113">
        <f>F31*(1+H$6)</f>
        <v>381.695402</v>
      </c>
      <c r="H31" s="114">
        <f>E31*G31</f>
        <v>4717.7551687199993</v>
      </c>
    </row>
    <row r="32" spans="1:8" s="18" customFormat="1" ht="21">
      <c r="A32" s="108" t="s">
        <v>127</v>
      </c>
      <c r="B32" s="109" t="s">
        <v>128</v>
      </c>
      <c r="C32" s="110" t="s">
        <v>129</v>
      </c>
      <c r="D32" s="111" t="s">
        <v>7</v>
      </c>
      <c r="E32" s="112">
        <v>12.36</v>
      </c>
      <c r="F32" s="113">
        <v>27.13</v>
      </c>
      <c r="G32" s="113">
        <f>F32*(1+H$6)</f>
        <v>33.657477999999998</v>
      </c>
      <c r="H32" s="114">
        <f>E32*G32</f>
        <v>416.00642807999998</v>
      </c>
    </row>
    <row r="33" spans="1:8" s="18" customFormat="1" ht="11.25">
      <c r="A33" s="124">
        <v>3</v>
      </c>
      <c r="B33" s="125"/>
      <c r="C33" s="126" t="s">
        <v>37</v>
      </c>
      <c r="D33" s="126"/>
      <c r="E33" s="126"/>
      <c r="F33" s="126"/>
      <c r="G33" s="126"/>
      <c r="H33" s="17">
        <f>H34+H41+H46</f>
        <v>25396.355848079998</v>
      </c>
    </row>
    <row r="34" spans="1:8" s="18" customFormat="1" ht="11.25">
      <c r="A34" s="119" t="s">
        <v>14</v>
      </c>
      <c r="B34" s="120"/>
      <c r="C34" s="121" t="s">
        <v>84</v>
      </c>
      <c r="D34" s="122"/>
      <c r="E34" s="122"/>
      <c r="F34" s="122"/>
      <c r="G34" s="123"/>
      <c r="H34" s="116">
        <f>SUM(H35:H40)</f>
        <v>15009.9151896</v>
      </c>
    </row>
    <row r="35" spans="1:8" s="18" customFormat="1" ht="21">
      <c r="A35" s="108" t="s">
        <v>134</v>
      </c>
      <c r="B35" s="109" t="s">
        <v>98</v>
      </c>
      <c r="C35" s="110" t="s">
        <v>99</v>
      </c>
      <c r="D35" s="111" t="s">
        <v>9</v>
      </c>
      <c r="E35" s="112">
        <v>469.5</v>
      </c>
      <c r="F35" s="113">
        <v>5.64</v>
      </c>
      <c r="G35" s="113">
        <f t="shared" ref="G35:G40" si="2">F35*(1+H$6)</f>
        <v>6.9969839999999994</v>
      </c>
      <c r="H35" s="114">
        <f t="shared" ref="H35:H40" si="3">E35*G35</f>
        <v>3285.0839879999999</v>
      </c>
    </row>
    <row r="36" spans="1:8" s="18" customFormat="1" ht="21">
      <c r="A36" s="108" t="s">
        <v>135</v>
      </c>
      <c r="B36" s="109" t="s">
        <v>101</v>
      </c>
      <c r="C36" s="110" t="s">
        <v>102</v>
      </c>
      <c r="D36" s="111" t="s">
        <v>9</v>
      </c>
      <c r="E36" s="112">
        <v>469.5</v>
      </c>
      <c r="F36" s="113">
        <v>7.03</v>
      </c>
      <c r="G36" s="113">
        <f t="shared" si="2"/>
        <v>8.7214179999999999</v>
      </c>
      <c r="H36" s="114">
        <f t="shared" si="3"/>
        <v>4094.705751</v>
      </c>
    </row>
    <row r="37" spans="1:8" s="18" customFormat="1" ht="21">
      <c r="A37" s="108" t="s">
        <v>136</v>
      </c>
      <c r="B37" s="109" t="s">
        <v>130</v>
      </c>
      <c r="C37" s="110" t="s">
        <v>131</v>
      </c>
      <c r="D37" s="111" t="s">
        <v>9</v>
      </c>
      <c r="E37" s="112">
        <v>700.3</v>
      </c>
      <c r="F37" s="113">
        <v>4</v>
      </c>
      <c r="G37" s="113">
        <f t="shared" si="2"/>
        <v>4.9623999999999997</v>
      </c>
      <c r="H37" s="114">
        <f t="shared" si="3"/>
        <v>3475.1687199999997</v>
      </c>
    </row>
    <row r="38" spans="1:8" s="18" customFormat="1" ht="21">
      <c r="A38" s="108" t="s">
        <v>137</v>
      </c>
      <c r="B38" s="109" t="s">
        <v>132</v>
      </c>
      <c r="C38" s="110" t="s">
        <v>133</v>
      </c>
      <c r="D38" s="111" t="s">
        <v>9</v>
      </c>
      <c r="E38" s="112">
        <v>700.3</v>
      </c>
      <c r="F38" s="113">
        <v>4.57</v>
      </c>
      <c r="G38" s="113">
        <f t="shared" si="2"/>
        <v>5.6695419999999999</v>
      </c>
      <c r="H38" s="114">
        <f t="shared" si="3"/>
        <v>3970.3802625999997</v>
      </c>
    </row>
    <row r="39" spans="1:8" s="18" customFormat="1" ht="21">
      <c r="A39" s="108" t="s">
        <v>138</v>
      </c>
      <c r="B39" s="109" t="s">
        <v>86</v>
      </c>
      <c r="C39" s="110" t="s">
        <v>87</v>
      </c>
      <c r="D39" s="111" t="s">
        <v>9</v>
      </c>
      <c r="E39" s="112">
        <v>8.6</v>
      </c>
      <c r="F39" s="113">
        <v>5.84</v>
      </c>
      <c r="G39" s="113">
        <f t="shared" si="2"/>
        <v>7.2451039999999995</v>
      </c>
      <c r="H39" s="114">
        <f t="shared" si="3"/>
        <v>62.307894399999995</v>
      </c>
    </row>
    <row r="40" spans="1:8" s="18" customFormat="1" ht="21">
      <c r="A40" s="108" t="s">
        <v>139</v>
      </c>
      <c r="B40" s="109" t="s">
        <v>89</v>
      </c>
      <c r="C40" s="110" t="s">
        <v>95</v>
      </c>
      <c r="D40" s="111" t="s">
        <v>9</v>
      </c>
      <c r="E40" s="112">
        <v>8.6</v>
      </c>
      <c r="F40" s="113">
        <v>11.46</v>
      </c>
      <c r="G40" s="113">
        <f t="shared" si="2"/>
        <v>14.217276</v>
      </c>
      <c r="H40" s="114">
        <f t="shared" si="3"/>
        <v>122.2685736</v>
      </c>
    </row>
    <row r="41" spans="1:8" s="18" customFormat="1" ht="11.25">
      <c r="A41" s="119" t="s">
        <v>15</v>
      </c>
      <c r="B41" s="120"/>
      <c r="C41" s="121" t="s">
        <v>115</v>
      </c>
      <c r="D41" s="122"/>
      <c r="E41" s="122"/>
      <c r="F41" s="122"/>
      <c r="G41" s="123"/>
      <c r="H41" s="116">
        <f>SUM(H42:H45)</f>
        <v>6477.9700576799996</v>
      </c>
    </row>
    <row r="42" spans="1:8" s="18" customFormat="1" ht="21">
      <c r="A42" s="108" t="s">
        <v>140</v>
      </c>
      <c r="B42" s="109" t="s">
        <v>141</v>
      </c>
      <c r="C42" s="110" t="s">
        <v>142</v>
      </c>
      <c r="D42" s="111" t="s">
        <v>8</v>
      </c>
      <c r="E42" s="112">
        <v>57.57</v>
      </c>
      <c r="F42" s="113">
        <v>25.73</v>
      </c>
      <c r="G42" s="113">
        <f>F42*(1+H$6)</f>
        <v>31.920638</v>
      </c>
      <c r="H42" s="114">
        <f>E42*G42</f>
        <v>1837.6711296600001</v>
      </c>
    </row>
    <row r="43" spans="1:8" s="18" customFormat="1" ht="21">
      <c r="A43" s="108" t="s">
        <v>143</v>
      </c>
      <c r="B43" s="109" t="s">
        <v>149</v>
      </c>
      <c r="C43" s="110" t="s">
        <v>148</v>
      </c>
      <c r="D43" s="111" t="s">
        <v>8</v>
      </c>
      <c r="E43" s="112">
        <v>57.57</v>
      </c>
      <c r="F43" s="113">
        <v>54.51</v>
      </c>
      <c r="G43" s="113">
        <f>F43*(1+H$6)</f>
        <v>67.625105999999988</v>
      </c>
      <c r="H43" s="114">
        <f>E43*G43</f>
        <v>3893.1773524199994</v>
      </c>
    </row>
    <row r="44" spans="1:8" s="18" customFormat="1" ht="21">
      <c r="A44" s="108" t="s">
        <v>150</v>
      </c>
      <c r="B44" s="109" t="s">
        <v>120</v>
      </c>
      <c r="C44" s="110" t="s">
        <v>121</v>
      </c>
      <c r="D44" s="111" t="s">
        <v>122</v>
      </c>
      <c r="E44" s="112">
        <v>0.48</v>
      </c>
      <c r="F44" s="113">
        <v>5.34</v>
      </c>
      <c r="G44" s="113">
        <f>F44*(1+H$6)</f>
        <v>6.6248039999999992</v>
      </c>
      <c r="H44" s="114">
        <f>E44*G44</f>
        <v>3.1799059199999995</v>
      </c>
    </row>
    <row r="45" spans="1:8" s="18" customFormat="1" ht="21">
      <c r="A45" s="108" t="s">
        <v>144</v>
      </c>
      <c r="B45" s="109" t="s">
        <v>82</v>
      </c>
      <c r="C45" s="110" t="s">
        <v>83</v>
      </c>
      <c r="D45" s="111" t="s">
        <v>7</v>
      </c>
      <c r="E45" s="112">
        <v>2.09</v>
      </c>
      <c r="F45" s="113">
        <v>286.92</v>
      </c>
      <c r="G45" s="113">
        <f>F45*(1+H$6)</f>
        <v>355.95295199999998</v>
      </c>
      <c r="H45" s="114">
        <f>E45*G45</f>
        <v>743.9416696799999</v>
      </c>
    </row>
    <row r="46" spans="1:8" s="18" customFormat="1" ht="11.25">
      <c r="A46" s="119" t="s">
        <v>16</v>
      </c>
      <c r="B46" s="120"/>
      <c r="C46" s="121" t="s">
        <v>123</v>
      </c>
      <c r="D46" s="122"/>
      <c r="E46" s="122"/>
      <c r="F46" s="122"/>
      <c r="G46" s="123"/>
      <c r="H46" s="116">
        <f>H47+H48</f>
        <v>3908.4706008000003</v>
      </c>
    </row>
    <row r="47" spans="1:8" s="18" customFormat="1" ht="31.5">
      <c r="A47" s="108" t="s">
        <v>151</v>
      </c>
      <c r="B47" s="109" t="s">
        <v>125</v>
      </c>
      <c r="C47" s="110" t="s">
        <v>126</v>
      </c>
      <c r="D47" s="111" t="s">
        <v>7</v>
      </c>
      <c r="E47" s="112">
        <v>9.41</v>
      </c>
      <c r="F47" s="113">
        <v>307.67</v>
      </c>
      <c r="G47" s="113">
        <f>F47*(1+H$6)</f>
        <v>381.695402</v>
      </c>
      <c r="H47" s="114">
        <f>E47*G47</f>
        <v>3591.7537328200001</v>
      </c>
    </row>
    <row r="48" spans="1:8" s="18" customFormat="1" ht="21">
      <c r="A48" s="108" t="s">
        <v>152</v>
      </c>
      <c r="B48" s="109" t="s">
        <v>128</v>
      </c>
      <c r="C48" s="110" t="s">
        <v>129</v>
      </c>
      <c r="D48" s="111" t="s">
        <v>7</v>
      </c>
      <c r="E48" s="112">
        <v>9.41</v>
      </c>
      <c r="F48" s="113">
        <v>27.13</v>
      </c>
      <c r="G48" s="113">
        <f>F48*(1+H$6)</f>
        <v>33.657477999999998</v>
      </c>
      <c r="H48" s="114">
        <f>E48*G48</f>
        <v>316.71686797999996</v>
      </c>
    </row>
    <row r="49" spans="1:8" s="18" customFormat="1" ht="11.25">
      <c r="A49" s="124">
        <v>4</v>
      </c>
      <c r="B49" s="125"/>
      <c r="C49" s="126" t="s">
        <v>153</v>
      </c>
      <c r="D49" s="126"/>
      <c r="E49" s="126"/>
      <c r="F49" s="126"/>
      <c r="G49" s="126"/>
      <c r="H49" s="17">
        <f>H50+H52</f>
        <v>582.74629363999998</v>
      </c>
    </row>
    <row r="50" spans="1:8" s="18" customFormat="1" ht="11.25">
      <c r="A50" s="119" t="s">
        <v>17</v>
      </c>
      <c r="B50" s="120"/>
      <c r="C50" s="121" t="s">
        <v>154</v>
      </c>
      <c r="D50" s="122"/>
      <c r="E50" s="122"/>
      <c r="F50" s="122"/>
      <c r="G50" s="123"/>
      <c r="H50" s="116">
        <f>H51</f>
        <v>264.47036363999996</v>
      </c>
    </row>
    <row r="51" spans="1:8" s="18" customFormat="1" ht="31.5">
      <c r="A51" s="108" t="s">
        <v>158</v>
      </c>
      <c r="B51" s="109" t="s">
        <v>155</v>
      </c>
      <c r="C51" s="110" t="s">
        <v>156</v>
      </c>
      <c r="D51" s="111" t="s">
        <v>7</v>
      </c>
      <c r="E51" s="112">
        <v>0.42</v>
      </c>
      <c r="F51" s="113">
        <v>507.57</v>
      </c>
      <c r="G51" s="113">
        <f>F51*(1+H$6)</f>
        <v>629.69134199999996</v>
      </c>
      <c r="H51" s="114">
        <f>E51*G51</f>
        <v>264.47036363999996</v>
      </c>
    </row>
    <row r="52" spans="1:8" s="18" customFormat="1" ht="11.25">
      <c r="A52" s="119" t="s">
        <v>18</v>
      </c>
      <c r="B52" s="120"/>
      <c r="C52" s="121" t="s">
        <v>157</v>
      </c>
      <c r="D52" s="122"/>
      <c r="E52" s="122"/>
      <c r="F52" s="122"/>
      <c r="G52" s="123"/>
      <c r="H52" s="116">
        <f>H53</f>
        <v>318.27593000000002</v>
      </c>
    </row>
    <row r="53" spans="1:8" s="18" customFormat="1" ht="21">
      <c r="A53" s="108" t="s">
        <v>159</v>
      </c>
      <c r="B53" s="109" t="s">
        <v>160</v>
      </c>
      <c r="C53" s="110" t="s">
        <v>161</v>
      </c>
      <c r="D53" s="111" t="s">
        <v>162</v>
      </c>
      <c r="E53" s="112">
        <v>35</v>
      </c>
      <c r="F53" s="113">
        <v>7.33</v>
      </c>
      <c r="G53" s="113">
        <f>F53*(1+H$6)</f>
        <v>9.0935980000000001</v>
      </c>
      <c r="H53" s="114">
        <f>E53*G53</f>
        <v>318.27593000000002</v>
      </c>
    </row>
    <row r="54" spans="1:8" s="18" customFormat="1" ht="11.25">
      <c r="A54" s="124">
        <v>5</v>
      </c>
      <c r="B54" s="125"/>
      <c r="C54" s="126" t="s">
        <v>163</v>
      </c>
      <c r="D54" s="126"/>
      <c r="E54" s="126"/>
      <c r="F54" s="126"/>
      <c r="G54" s="126"/>
      <c r="H54" s="17">
        <f>H55</f>
        <v>2897.7875251199994</v>
      </c>
    </row>
    <row r="55" spans="1:8" s="18" customFormat="1" ht="11.25">
      <c r="A55" s="119" t="s">
        <v>164</v>
      </c>
      <c r="B55" s="120"/>
      <c r="C55" s="121" t="s">
        <v>165</v>
      </c>
      <c r="D55" s="122"/>
      <c r="E55" s="122"/>
      <c r="F55" s="122"/>
      <c r="G55" s="123"/>
      <c r="H55" s="116">
        <f>H56</f>
        <v>2897.7875251199994</v>
      </c>
    </row>
    <row r="56" spans="1:8" s="18" customFormat="1" ht="21">
      <c r="A56" s="108" t="s">
        <v>166</v>
      </c>
      <c r="B56" s="109" t="s">
        <v>173</v>
      </c>
      <c r="C56" s="110" t="s">
        <v>174</v>
      </c>
      <c r="D56" s="111" t="s">
        <v>8</v>
      </c>
      <c r="E56" s="112">
        <v>7.68</v>
      </c>
      <c r="F56" s="113">
        <v>304.14</v>
      </c>
      <c r="G56" s="113">
        <f>F56*(1+H$6)</f>
        <v>377.31608399999993</v>
      </c>
      <c r="H56" s="114">
        <f>E56*G56</f>
        <v>2897.7875251199994</v>
      </c>
    </row>
    <row r="57" spans="1:8" s="18" customFormat="1" ht="11.25">
      <c r="A57" s="124">
        <v>6</v>
      </c>
      <c r="B57" s="125"/>
      <c r="C57" s="126" t="s">
        <v>167</v>
      </c>
      <c r="D57" s="126"/>
      <c r="E57" s="126"/>
      <c r="F57" s="126"/>
      <c r="G57" s="126"/>
      <c r="H57" s="17">
        <f>H58+H60</f>
        <v>398.17751735999997</v>
      </c>
    </row>
    <row r="58" spans="1:8" s="18" customFormat="1" ht="11.25">
      <c r="A58" s="119" t="s">
        <v>168</v>
      </c>
      <c r="B58" s="120"/>
      <c r="C58" s="121" t="s">
        <v>169</v>
      </c>
      <c r="D58" s="122"/>
      <c r="E58" s="122"/>
      <c r="F58" s="122"/>
      <c r="G58" s="123"/>
      <c r="H58" s="116">
        <f>H59</f>
        <v>332.50523981999999</v>
      </c>
    </row>
    <row r="59" spans="1:8" s="18" customFormat="1" ht="21">
      <c r="A59" s="108" t="s">
        <v>170</v>
      </c>
      <c r="B59" s="109" t="s">
        <v>171</v>
      </c>
      <c r="C59" s="110" t="s">
        <v>172</v>
      </c>
      <c r="D59" s="111" t="s">
        <v>8</v>
      </c>
      <c r="E59" s="112">
        <v>0.39</v>
      </c>
      <c r="F59" s="113">
        <v>687.23</v>
      </c>
      <c r="G59" s="113">
        <f>F59*(1+H$6)</f>
        <v>852.577538</v>
      </c>
      <c r="H59" s="114">
        <f>E59*G59</f>
        <v>332.50523981999999</v>
      </c>
    </row>
    <row r="60" spans="1:8" s="18" customFormat="1" ht="11.25">
      <c r="A60" s="119" t="s">
        <v>175</v>
      </c>
      <c r="B60" s="120"/>
      <c r="C60" s="121" t="s">
        <v>176</v>
      </c>
      <c r="D60" s="122"/>
      <c r="E60" s="122"/>
      <c r="F60" s="122"/>
      <c r="G60" s="123"/>
      <c r="H60" s="116">
        <f>H61</f>
        <v>65.672277539999996</v>
      </c>
    </row>
    <row r="61" spans="1:8" s="18" customFormat="1" ht="21">
      <c r="A61" s="108" t="s">
        <v>177</v>
      </c>
      <c r="B61" s="109" t="s">
        <v>178</v>
      </c>
      <c r="C61" s="110" t="s">
        <v>179</v>
      </c>
      <c r="D61" s="111" t="s">
        <v>8</v>
      </c>
      <c r="E61" s="112">
        <v>2.5099999999999998</v>
      </c>
      <c r="F61" s="113">
        <v>21.09</v>
      </c>
      <c r="G61" s="113">
        <f>F61*(1+H$6)</f>
        <v>26.164254</v>
      </c>
      <c r="H61" s="114">
        <f>E61*G61</f>
        <v>65.672277539999996</v>
      </c>
    </row>
    <row r="62" spans="1:8" s="18" customFormat="1" ht="12" thickBot="1">
      <c r="A62" s="132" t="s">
        <v>19</v>
      </c>
      <c r="B62" s="133"/>
      <c r="C62" s="133"/>
      <c r="D62" s="133"/>
      <c r="E62" s="133"/>
      <c r="F62" s="133"/>
      <c r="G62" s="134"/>
      <c r="H62" s="19">
        <f>H9+H14+H33+H49+H54+H57</f>
        <v>93139.258554920001</v>
      </c>
    </row>
    <row r="63" spans="1:8" s="20" customFormat="1" ht="11.25">
      <c r="E63" s="21"/>
      <c r="F63" s="22"/>
      <c r="G63" s="22"/>
      <c r="H63" s="22"/>
    </row>
    <row r="64" spans="1:8" s="20" customFormat="1">
      <c r="A64" s="131" t="s">
        <v>25</v>
      </c>
      <c r="B64" s="131"/>
      <c r="C64" t="s">
        <v>26</v>
      </c>
      <c r="D64"/>
      <c r="E64" s="1"/>
      <c r="F64" s="2"/>
      <c r="G64" s="2"/>
      <c r="H64" s="2"/>
    </row>
    <row r="65" spans="1:8">
      <c r="C65" t="s">
        <v>27</v>
      </c>
    </row>
    <row r="72" spans="1:8">
      <c r="F72" s="130" t="s">
        <v>180</v>
      </c>
      <c r="G72" s="130"/>
      <c r="H72" s="130"/>
    </row>
    <row r="75" spans="1:8">
      <c r="A75" s="127" t="s">
        <v>28</v>
      </c>
      <c r="B75" s="127"/>
      <c r="C75" s="127"/>
      <c r="D75" s="127"/>
      <c r="E75" s="127"/>
      <c r="F75" s="127"/>
      <c r="G75" s="127"/>
      <c r="H75" s="127"/>
    </row>
    <row r="76" spans="1:8">
      <c r="A76" s="128" t="s">
        <v>29</v>
      </c>
      <c r="B76" s="128"/>
      <c r="C76" s="128"/>
      <c r="D76" s="128"/>
      <c r="E76" s="128"/>
      <c r="F76" s="128"/>
      <c r="G76" s="128"/>
      <c r="H76" s="128"/>
    </row>
    <row r="77" spans="1:8">
      <c r="A77" s="127" t="s">
        <v>30</v>
      </c>
      <c r="B77" s="129"/>
      <c r="C77" s="129"/>
      <c r="D77" s="129"/>
      <c r="E77" s="129"/>
      <c r="F77" s="129"/>
      <c r="G77" s="129"/>
      <c r="H77" s="129"/>
    </row>
    <row r="78" spans="1:8">
      <c r="A78" s="127" t="s">
        <v>31</v>
      </c>
      <c r="B78" s="127"/>
      <c r="C78" s="127"/>
      <c r="D78" s="127"/>
      <c r="E78" s="127"/>
      <c r="F78" s="127"/>
      <c r="G78" s="127"/>
      <c r="H78" s="127"/>
    </row>
    <row r="79" spans="1:8">
      <c r="A79" s="127"/>
      <c r="B79" s="127"/>
      <c r="C79" s="127"/>
      <c r="D79" s="127"/>
      <c r="E79" s="127"/>
      <c r="F79" s="127"/>
      <c r="G79" s="127"/>
      <c r="H79" s="127"/>
    </row>
    <row r="80" spans="1:8">
      <c r="A80" s="127"/>
      <c r="B80" s="127"/>
      <c r="C80" s="127"/>
      <c r="D80" s="127"/>
      <c r="E80" s="127"/>
      <c r="F80" s="127"/>
      <c r="G80" s="127"/>
      <c r="H80" s="127"/>
    </row>
    <row r="81" spans="1:8">
      <c r="A81" s="127"/>
      <c r="B81" s="127"/>
      <c r="C81" s="127"/>
      <c r="D81" s="127"/>
      <c r="E81" s="127"/>
      <c r="F81" s="127"/>
      <c r="G81" s="127"/>
      <c r="H81" s="127"/>
    </row>
  </sheetData>
  <mergeCells count="53">
    <mergeCell ref="A6:B6"/>
    <mergeCell ref="C2:G2"/>
    <mergeCell ref="A4:B4"/>
    <mergeCell ref="A5:B5"/>
    <mergeCell ref="C4:F4"/>
    <mergeCell ref="A9:B9"/>
    <mergeCell ref="C9:G9"/>
    <mergeCell ref="A80:H80"/>
    <mergeCell ref="F72:H72"/>
    <mergeCell ref="A64:B64"/>
    <mergeCell ref="A62:G62"/>
    <mergeCell ref="A10:B10"/>
    <mergeCell ref="A12:B12"/>
    <mergeCell ref="A14:B14"/>
    <mergeCell ref="A60:B60"/>
    <mergeCell ref="C60:G60"/>
    <mergeCell ref="A81:H81"/>
    <mergeCell ref="A75:H75"/>
    <mergeCell ref="A76:H76"/>
    <mergeCell ref="A77:H77"/>
    <mergeCell ref="A78:H78"/>
    <mergeCell ref="A79:H79"/>
    <mergeCell ref="C14:G14"/>
    <mergeCell ref="A15:B15"/>
    <mergeCell ref="A26:B26"/>
    <mergeCell ref="C15:G15"/>
    <mergeCell ref="C10:G10"/>
    <mergeCell ref="C12:G12"/>
    <mergeCell ref="C26:G26"/>
    <mergeCell ref="A30:B30"/>
    <mergeCell ref="C30:G30"/>
    <mergeCell ref="A33:B33"/>
    <mergeCell ref="C33:G33"/>
    <mergeCell ref="A34:B34"/>
    <mergeCell ref="C34:G34"/>
    <mergeCell ref="A41:B41"/>
    <mergeCell ref="C41:G41"/>
    <mergeCell ref="A46:B46"/>
    <mergeCell ref="C46:G46"/>
    <mergeCell ref="A49:B49"/>
    <mergeCell ref="C49:G49"/>
    <mergeCell ref="A50:B50"/>
    <mergeCell ref="C50:G50"/>
    <mergeCell ref="A52:B52"/>
    <mergeCell ref="C52:G52"/>
    <mergeCell ref="A54:B54"/>
    <mergeCell ref="C54:G54"/>
    <mergeCell ref="A55:B55"/>
    <mergeCell ref="C55:G55"/>
    <mergeCell ref="A57:B57"/>
    <mergeCell ref="C57:G57"/>
    <mergeCell ref="A58:B58"/>
    <mergeCell ref="C58:G58"/>
  </mergeCells>
  <pageMargins left="0.82291666666666663" right="0.7" top="1.2395833333333333" bottom="0.75" header="0.3" footer="0.3"/>
  <pageSetup paperSize="9" orientation="landscape" r:id="rId1"/>
  <headerFooter>
    <oddHeader>&amp;L&amp;G&amp;R&amp;"-,Negrito"
ESTADO DE SANTA CATARINA
MUNICÍPIO DE PAULO LOPES
SECRETARIA MUNICIPAL DE ADMINISTRAÇÃO / ENGENHARIA</oddHeader>
    <oddFooter>&amp;LRua José Pereira da Silva, 130 - Centro
Fone: (48) 3253 - 0161&amp;CRamal 229&amp;RCEP: 88.490 - 000
&amp;Uengenharia@paulolopes.sc.gov.br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"/>
  <sheetViews>
    <sheetView view="pageLayout" topLeftCell="A24" workbookViewId="0">
      <selection activeCell="I4" sqref="I4"/>
    </sheetView>
  </sheetViews>
  <sheetFormatPr defaultRowHeight="15"/>
  <cols>
    <col min="1" max="1" width="5.28515625" bestFit="1" customWidth="1"/>
    <col min="2" max="2" width="19.7109375" customWidth="1"/>
    <col min="3" max="3" width="13.42578125" bestFit="1" customWidth="1"/>
    <col min="4" max="4" width="8" bestFit="1" customWidth="1"/>
    <col min="5" max="5" width="12.85546875" style="1" bestFit="1" customWidth="1"/>
    <col min="6" max="6" width="9.85546875" style="2" bestFit="1" customWidth="1"/>
    <col min="7" max="7" width="15.140625" style="2" bestFit="1" customWidth="1"/>
    <col min="8" max="8" width="10.42578125" style="2" bestFit="1" customWidth="1"/>
    <col min="9" max="9" width="13.28515625" style="2" bestFit="1" customWidth="1"/>
    <col min="10" max="10" width="8.28515625" style="2" bestFit="1" customWidth="1"/>
    <col min="11" max="11" width="12.85546875" bestFit="1" customWidth="1"/>
    <col min="12" max="12" width="16.85546875" bestFit="1" customWidth="1"/>
  </cols>
  <sheetData>
    <row r="1" spans="1:11">
      <c r="C1" s="135" t="s">
        <v>38</v>
      </c>
      <c r="D1" s="135"/>
      <c r="E1" s="135"/>
      <c r="F1" s="135"/>
      <c r="G1" s="135"/>
      <c r="H1" s="105"/>
      <c r="I1" s="105"/>
    </row>
    <row r="2" spans="1:11">
      <c r="C2" s="8"/>
      <c r="D2" s="8"/>
      <c r="E2" s="8"/>
      <c r="F2" s="8"/>
      <c r="G2" s="8"/>
      <c r="H2" s="105"/>
      <c r="I2" s="105"/>
    </row>
    <row r="3" spans="1:11">
      <c r="A3" s="131" t="s">
        <v>21</v>
      </c>
      <c r="B3" s="131"/>
      <c r="C3" s="136" t="s">
        <v>32</v>
      </c>
      <c r="D3" s="136"/>
      <c r="E3" s="136"/>
      <c r="F3" s="136"/>
      <c r="G3" s="6"/>
      <c r="H3" s="106" t="s">
        <v>23</v>
      </c>
      <c r="I3" s="211">
        <v>42937</v>
      </c>
      <c r="J3" s="137"/>
      <c r="K3" s="137"/>
    </row>
    <row r="4" spans="1:11">
      <c r="A4" s="131" t="s">
        <v>22</v>
      </c>
      <c r="B4" s="131"/>
      <c r="C4" s="136" t="s">
        <v>33</v>
      </c>
      <c r="D4" s="136"/>
      <c r="E4" s="136"/>
      <c r="G4" s="6"/>
      <c r="H4" s="106" t="s">
        <v>24</v>
      </c>
      <c r="I4" s="212">
        <f>K28</f>
        <v>93139.258554920001</v>
      </c>
      <c r="J4" s="138"/>
      <c r="K4" s="138"/>
    </row>
    <row r="5" spans="1:11">
      <c r="A5" s="131" t="s">
        <v>39</v>
      </c>
      <c r="B5" s="131"/>
      <c r="C5" s="136" t="s">
        <v>40</v>
      </c>
      <c r="D5" s="136"/>
      <c r="E5" s="136"/>
      <c r="G5" s="6"/>
      <c r="H5" s="106" t="s">
        <v>41</v>
      </c>
      <c r="I5" s="213">
        <v>0.24060000000000001</v>
      </c>
      <c r="J5" s="140"/>
      <c r="K5" s="140"/>
    </row>
    <row r="6" spans="1:11" ht="15.75" thickBot="1">
      <c r="A6" s="7"/>
      <c r="B6" s="7"/>
      <c r="C6" s="9"/>
      <c r="D6" s="9"/>
      <c r="E6" s="9"/>
      <c r="G6" s="6"/>
      <c r="H6" s="106"/>
      <c r="I6" s="106"/>
      <c r="J6" s="24"/>
      <c r="K6" s="24"/>
    </row>
    <row r="7" spans="1:11" s="20" customFormat="1" ht="11.25">
      <c r="A7" s="164" t="s">
        <v>0</v>
      </c>
      <c r="B7" s="165" t="s">
        <v>2</v>
      </c>
      <c r="C7" s="166" t="s">
        <v>6</v>
      </c>
      <c r="D7" s="167" t="s">
        <v>42</v>
      </c>
      <c r="E7" s="167"/>
      <c r="F7" s="167" t="s">
        <v>43</v>
      </c>
      <c r="G7" s="167"/>
      <c r="H7" s="167" t="s">
        <v>191</v>
      </c>
      <c r="I7" s="167"/>
      <c r="J7" s="167" t="s">
        <v>19</v>
      </c>
      <c r="K7" s="168"/>
    </row>
    <row r="8" spans="1:11" s="20" customFormat="1" ht="11.25">
      <c r="A8" s="169"/>
      <c r="B8" s="170"/>
      <c r="C8" s="171"/>
      <c r="D8" s="172" t="s">
        <v>44</v>
      </c>
      <c r="E8" s="173" t="s">
        <v>45</v>
      </c>
      <c r="F8" s="172" t="s">
        <v>44</v>
      </c>
      <c r="G8" s="173" t="s">
        <v>45</v>
      </c>
      <c r="H8" s="172" t="s">
        <v>44</v>
      </c>
      <c r="I8" s="173" t="s">
        <v>45</v>
      </c>
      <c r="J8" s="172" t="s">
        <v>44</v>
      </c>
      <c r="K8" s="174" t="s">
        <v>45</v>
      </c>
    </row>
    <row r="9" spans="1:11" s="20" customFormat="1" ht="11.25">
      <c r="A9" s="195">
        <v>1</v>
      </c>
      <c r="B9" s="196" t="s">
        <v>34</v>
      </c>
      <c r="C9" s="197">
        <f>C10+C11</f>
        <v>3055.8657696</v>
      </c>
      <c r="D9" s="198"/>
      <c r="E9" s="197"/>
      <c r="F9" s="197"/>
      <c r="G9" s="197"/>
      <c r="H9" s="197"/>
      <c r="I9" s="197"/>
      <c r="J9" s="199"/>
      <c r="K9" s="200"/>
    </row>
    <row r="10" spans="1:11" s="188" customFormat="1" ht="10.5">
      <c r="A10" s="157" t="s">
        <v>10</v>
      </c>
      <c r="B10" s="163" t="s">
        <v>181</v>
      </c>
      <c r="C10" s="158">
        <f>Orçamento!H10</f>
        <v>1347.2916</v>
      </c>
      <c r="D10" s="159">
        <v>1</v>
      </c>
      <c r="E10" s="158">
        <f>C10</f>
        <v>1347.2916</v>
      </c>
      <c r="F10" s="158"/>
      <c r="G10" s="158"/>
      <c r="H10" s="158"/>
      <c r="I10" s="158"/>
      <c r="J10" s="160"/>
      <c r="K10" s="161">
        <f>E10+G10+I10</f>
        <v>1347.2916</v>
      </c>
    </row>
    <row r="11" spans="1:11" s="194" customFormat="1" ht="21">
      <c r="A11" s="189" t="s">
        <v>77</v>
      </c>
      <c r="B11" s="190" t="s">
        <v>182</v>
      </c>
      <c r="C11" s="191">
        <f>Orçamento!H13</f>
        <v>1708.5741695999998</v>
      </c>
      <c r="D11" s="192">
        <v>1</v>
      </c>
      <c r="E11" s="191">
        <f>C11</f>
        <v>1708.5741695999998</v>
      </c>
      <c r="F11" s="191"/>
      <c r="G11" s="191"/>
      <c r="H11" s="191"/>
      <c r="I11" s="191"/>
      <c r="J11" s="193"/>
      <c r="K11" s="161">
        <f>E11+G11+I11</f>
        <v>1708.5741695999998</v>
      </c>
    </row>
    <row r="12" spans="1:11" s="162" customFormat="1" ht="11.25">
      <c r="A12" s="201">
        <v>2</v>
      </c>
      <c r="B12" s="202" t="s">
        <v>36</v>
      </c>
      <c r="C12" s="203">
        <f>C13+C14+C15</f>
        <v>60808.325601119999</v>
      </c>
      <c r="D12" s="204"/>
      <c r="E12" s="205"/>
      <c r="F12" s="204"/>
      <c r="G12" s="205"/>
      <c r="H12" s="204"/>
      <c r="I12" s="205"/>
      <c r="J12" s="206"/>
      <c r="K12" s="207"/>
    </row>
    <row r="13" spans="1:11" s="188" customFormat="1" ht="10.5">
      <c r="A13" s="157" t="s">
        <v>11</v>
      </c>
      <c r="B13" s="163" t="s">
        <v>183</v>
      </c>
      <c r="C13" s="158">
        <f>Orçamento!H15</f>
        <v>24566.5386058</v>
      </c>
      <c r="D13" s="159">
        <v>0.8</v>
      </c>
      <c r="E13" s="158">
        <f>0.8*C13</f>
        <v>19653.230884640001</v>
      </c>
      <c r="F13" s="159">
        <v>0.2</v>
      </c>
      <c r="G13" s="158">
        <f>0.2*C13</f>
        <v>4913.3077211600003</v>
      </c>
      <c r="H13" s="158"/>
      <c r="I13" s="158"/>
      <c r="J13" s="160"/>
      <c r="K13" s="161">
        <f>E13+G13+I13</f>
        <v>24566.5386058</v>
      </c>
    </row>
    <row r="14" spans="1:11" s="188" customFormat="1" ht="10.5">
      <c r="A14" s="157" t="s">
        <v>12</v>
      </c>
      <c r="B14" s="163" t="s">
        <v>184</v>
      </c>
      <c r="C14" s="158">
        <f>Orçamento!H26</f>
        <v>31108.02539852</v>
      </c>
      <c r="D14" s="159">
        <v>1</v>
      </c>
      <c r="E14" s="158">
        <f>C14</f>
        <v>31108.02539852</v>
      </c>
      <c r="F14" s="158"/>
      <c r="G14" s="158"/>
      <c r="H14" s="158"/>
      <c r="I14" s="158"/>
      <c r="J14" s="160"/>
      <c r="K14" s="161">
        <f>E14+G14+I14</f>
        <v>31108.02539852</v>
      </c>
    </row>
    <row r="15" spans="1:11" s="188" customFormat="1" ht="10.5">
      <c r="A15" s="157" t="s">
        <v>13</v>
      </c>
      <c r="B15" s="163" t="s">
        <v>185</v>
      </c>
      <c r="C15" s="158">
        <f>Orçamento!H30</f>
        <v>5133.7615967999991</v>
      </c>
      <c r="D15" s="159"/>
      <c r="E15" s="158"/>
      <c r="F15" s="159">
        <v>1</v>
      </c>
      <c r="G15" s="158">
        <f>C15</f>
        <v>5133.7615967999991</v>
      </c>
      <c r="H15" s="158"/>
      <c r="I15" s="158"/>
      <c r="J15" s="160"/>
      <c r="K15" s="161">
        <f>E15+G15+I15</f>
        <v>5133.7615967999991</v>
      </c>
    </row>
    <row r="16" spans="1:11" s="162" customFormat="1" ht="21">
      <c r="A16" s="201">
        <v>3</v>
      </c>
      <c r="B16" s="202" t="s">
        <v>37</v>
      </c>
      <c r="C16" s="203">
        <f>C17+C18+C19</f>
        <v>25396.355848079998</v>
      </c>
      <c r="D16" s="204"/>
      <c r="E16" s="205"/>
      <c r="F16" s="204"/>
      <c r="G16" s="205"/>
      <c r="H16" s="205"/>
      <c r="I16" s="205"/>
      <c r="J16" s="206"/>
      <c r="K16" s="207"/>
    </row>
    <row r="17" spans="1:11" s="188" customFormat="1" ht="10.5">
      <c r="A17" s="157" t="s">
        <v>14</v>
      </c>
      <c r="B17" s="163" t="s">
        <v>183</v>
      </c>
      <c r="C17" s="158">
        <f>Orçamento!H34</f>
        <v>15009.9151896</v>
      </c>
      <c r="D17" s="159"/>
      <c r="E17" s="158"/>
      <c r="F17" s="159">
        <v>1</v>
      </c>
      <c r="G17" s="158">
        <f>C17</f>
        <v>15009.9151896</v>
      </c>
      <c r="H17" s="158"/>
      <c r="I17" s="158"/>
      <c r="J17" s="160"/>
      <c r="K17" s="161">
        <f>E17+G17+I17</f>
        <v>15009.9151896</v>
      </c>
    </row>
    <row r="18" spans="1:11" s="188" customFormat="1" ht="10.5">
      <c r="A18" s="157" t="s">
        <v>15</v>
      </c>
      <c r="B18" s="163" t="s">
        <v>184</v>
      </c>
      <c r="C18" s="158">
        <f>Orçamento!H41</f>
        <v>6477.9700576799996</v>
      </c>
      <c r="D18" s="159"/>
      <c r="E18" s="158"/>
      <c r="F18" s="159">
        <v>1</v>
      </c>
      <c r="G18" s="158">
        <f>C18</f>
        <v>6477.9700576799996</v>
      </c>
      <c r="H18" s="158"/>
      <c r="I18" s="158"/>
      <c r="J18" s="160"/>
      <c r="K18" s="161">
        <f>E18+G18+I18</f>
        <v>6477.9700576799996</v>
      </c>
    </row>
    <row r="19" spans="1:11" s="188" customFormat="1" ht="10.5">
      <c r="A19" s="157" t="s">
        <v>16</v>
      </c>
      <c r="B19" s="163" t="s">
        <v>185</v>
      </c>
      <c r="C19" s="158">
        <f>Orçamento!H46</f>
        <v>3908.4706008000003</v>
      </c>
      <c r="D19" s="159"/>
      <c r="E19" s="158"/>
      <c r="F19" s="159">
        <v>1</v>
      </c>
      <c r="G19" s="158">
        <f>C19</f>
        <v>3908.4706008000003</v>
      </c>
      <c r="H19" s="158"/>
      <c r="I19" s="158"/>
      <c r="J19" s="160"/>
      <c r="K19" s="161">
        <f>E19+G19+I19</f>
        <v>3908.4706008000003</v>
      </c>
    </row>
    <row r="20" spans="1:11" s="20" customFormat="1" ht="11.25">
      <c r="A20" s="195">
        <v>4</v>
      </c>
      <c r="B20" s="196" t="s">
        <v>153</v>
      </c>
      <c r="C20" s="197">
        <f>C21+C22</f>
        <v>582.74629363999998</v>
      </c>
      <c r="D20" s="198"/>
      <c r="E20" s="208"/>
      <c r="F20" s="198"/>
      <c r="G20" s="208"/>
      <c r="H20" s="208"/>
      <c r="I20" s="208"/>
      <c r="J20" s="199"/>
      <c r="K20" s="209"/>
    </row>
    <row r="21" spans="1:11" s="188" customFormat="1" ht="10.5">
      <c r="A21" s="157" t="s">
        <v>17</v>
      </c>
      <c r="B21" s="163" t="s">
        <v>186</v>
      </c>
      <c r="C21" s="158">
        <f>Orçamento!H50</f>
        <v>264.47036363999996</v>
      </c>
      <c r="D21" s="159"/>
      <c r="E21" s="158"/>
      <c r="F21" s="158"/>
      <c r="G21" s="158"/>
      <c r="H21" s="159">
        <v>1</v>
      </c>
      <c r="I21" s="158">
        <f>C21</f>
        <v>264.47036363999996</v>
      </c>
      <c r="J21" s="160"/>
      <c r="K21" s="161">
        <f>E21+G21+I21</f>
        <v>264.47036363999996</v>
      </c>
    </row>
    <row r="22" spans="1:11" s="188" customFormat="1" ht="10.5">
      <c r="A22" s="157" t="s">
        <v>18</v>
      </c>
      <c r="B22" s="163" t="s">
        <v>187</v>
      </c>
      <c r="C22" s="158">
        <f>Orçamento!H52</f>
        <v>318.27593000000002</v>
      </c>
      <c r="D22" s="159"/>
      <c r="E22" s="158"/>
      <c r="F22" s="158"/>
      <c r="G22" s="158"/>
      <c r="H22" s="159">
        <v>1</v>
      </c>
      <c r="I22" s="158">
        <f>C22</f>
        <v>318.27593000000002</v>
      </c>
      <c r="J22" s="160"/>
      <c r="K22" s="161">
        <f>E22+G22+I22</f>
        <v>318.27593000000002</v>
      </c>
    </row>
    <row r="23" spans="1:11" s="20" customFormat="1" ht="11.25">
      <c r="A23" s="195">
        <v>5</v>
      </c>
      <c r="B23" s="196" t="s">
        <v>163</v>
      </c>
      <c r="C23" s="197">
        <f>Orçamento!H54</f>
        <v>2897.7875251199994</v>
      </c>
      <c r="D23" s="210"/>
      <c r="E23" s="208"/>
      <c r="F23" s="198"/>
      <c r="G23" s="208"/>
      <c r="H23" s="208"/>
      <c r="I23" s="208"/>
      <c r="J23" s="199"/>
      <c r="K23" s="209"/>
    </row>
    <row r="24" spans="1:11" s="188" customFormat="1" ht="10.5">
      <c r="A24" s="157" t="s">
        <v>164</v>
      </c>
      <c r="B24" s="163" t="s">
        <v>188</v>
      </c>
      <c r="C24" s="158">
        <f>Orçamento!H55</f>
        <v>2897.7875251199994</v>
      </c>
      <c r="D24" s="159"/>
      <c r="E24" s="158"/>
      <c r="F24" s="158"/>
      <c r="G24" s="158"/>
      <c r="H24" s="159">
        <v>1</v>
      </c>
      <c r="I24" s="158">
        <f>C24</f>
        <v>2897.7875251199994</v>
      </c>
      <c r="J24" s="160"/>
      <c r="K24" s="161">
        <f>E24+G24+I24</f>
        <v>2897.7875251199994</v>
      </c>
    </row>
    <row r="25" spans="1:11" s="20" customFormat="1" ht="11.25">
      <c r="A25" s="195">
        <v>6</v>
      </c>
      <c r="B25" s="196" t="s">
        <v>167</v>
      </c>
      <c r="C25" s="197">
        <f>C26+C27</f>
        <v>398.17751735999997</v>
      </c>
      <c r="D25" s="210"/>
      <c r="E25" s="208"/>
      <c r="F25" s="198"/>
      <c r="G25" s="208"/>
      <c r="H25" s="208"/>
      <c r="I25" s="208"/>
      <c r="J25" s="199"/>
      <c r="K25" s="209"/>
    </row>
    <row r="26" spans="1:11" s="188" customFormat="1" ht="10.5">
      <c r="A26" s="157" t="s">
        <v>168</v>
      </c>
      <c r="B26" s="163" t="s">
        <v>189</v>
      </c>
      <c r="C26" s="158">
        <f>Orçamento!H58</f>
        <v>332.50523981999999</v>
      </c>
      <c r="D26" s="159"/>
      <c r="E26" s="158"/>
      <c r="F26" s="158"/>
      <c r="G26" s="158"/>
      <c r="H26" s="159">
        <v>1</v>
      </c>
      <c r="I26" s="158">
        <f>C26</f>
        <v>332.50523981999999</v>
      </c>
      <c r="J26" s="160"/>
      <c r="K26" s="161">
        <f>E26+G26+I26</f>
        <v>332.50523981999999</v>
      </c>
    </row>
    <row r="27" spans="1:11" s="188" customFormat="1" ht="10.5">
      <c r="A27" s="157" t="s">
        <v>175</v>
      </c>
      <c r="B27" s="163" t="s">
        <v>190</v>
      </c>
      <c r="C27" s="158">
        <f>Orçamento!H60</f>
        <v>65.672277539999996</v>
      </c>
      <c r="D27" s="159"/>
      <c r="E27" s="158"/>
      <c r="F27" s="158"/>
      <c r="G27" s="158"/>
      <c r="H27" s="159">
        <v>1</v>
      </c>
      <c r="I27" s="158">
        <f>C27</f>
        <v>65.672277539999996</v>
      </c>
      <c r="J27" s="160"/>
      <c r="K27" s="161">
        <f>E27+G27+I27</f>
        <v>65.672277539999996</v>
      </c>
    </row>
    <row r="28" spans="1:11" s="20" customFormat="1" ht="11.25">
      <c r="A28" s="175" t="s">
        <v>46</v>
      </c>
      <c r="B28" s="176"/>
      <c r="C28" s="177">
        <f>C9+C12+C16+C20+C23+C25</f>
        <v>93139.258554920001</v>
      </c>
      <c r="D28" s="178">
        <f>E28/C28</f>
        <v>0.57781351159271344</v>
      </c>
      <c r="E28" s="177">
        <f>E10+E11+E13+E14+E15+E17+E18+E19+E21+E22+E24+E26+E27</f>
        <v>53817.122052760002</v>
      </c>
      <c r="F28" s="178">
        <f>G28/C28</f>
        <v>0.38054227310753835</v>
      </c>
      <c r="G28" s="177">
        <f>G10+G11+G13+G14+G15+G17+G18+G19+G21+G22+G24+G26+G27</f>
        <v>35443.425166039997</v>
      </c>
      <c r="H28" s="178">
        <f>I28/C28</f>
        <v>4.1644215299748155E-2</v>
      </c>
      <c r="I28" s="177">
        <f>I10+I11+I13+I14+I15+I17+I18+I19+I21+I22+I24+I26+I27</f>
        <v>3878.711336119999</v>
      </c>
      <c r="J28" s="179">
        <v>1</v>
      </c>
      <c r="K28" s="180">
        <f>SUM(K9:K27)</f>
        <v>93139.258554920001</v>
      </c>
    </row>
    <row r="29" spans="1:11" s="20" customFormat="1" ht="12" thickBot="1">
      <c r="A29" s="181" t="s">
        <v>19</v>
      </c>
      <c r="B29" s="182"/>
      <c r="C29" s="183">
        <f>C28</f>
        <v>93139.258554920001</v>
      </c>
      <c r="D29" s="184">
        <f>E29/C29</f>
        <v>0.57781351159271344</v>
      </c>
      <c r="E29" s="185">
        <f>E28</f>
        <v>53817.122052760002</v>
      </c>
      <c r="F29" s="184">
        <f>G29/C29</f>
        <v>0.95835578470025184</v>
      </c>
      <c r="G29" s="185">
        <f>G28+E28</f>
        <v>89260.547218799999</v>
      </c>
      <c r="H29" s="186">
        <f>I29/C29</f>
        <v>1</v>
      </c>
      <c r="I29" s="185">
        <f>I28+G29</f>
        <v>93139.258554920001</v>
      </c>
      <c r="J29" s="186">
        <v>1</v>
      </c>
      <c r="K29" s="187">
        <f>K28</f>
        <v>93139.258554920001</v>
      </c>
    </row>
    <row r="30" spans="1:11" s="25" customFormat="1" ht="12">
      <c r="A30" s="29"/>
      <c r="B30" s="29"/>
      <c r="C30" s="26"/>
      <c r="D30" s="26"/>
      <c r="E30" s="27"/>
      <c r="F30" s="28"/>
      <c r="G30" s="28"/>
      <c r="H30" s="28"/>
      <c r="I30" s="28"/>
      <c r="J30" s="28"/>
      <c r="K30" s="26"/>
    </row>
    <row r="31" spans="1:11" s="25" customFormat="1" ht="12.75">
      <c r="A31" s="29"/>
      <c r="B31" s="29"/>
      <c r="C31" s="26"/>
      <c r="D31" s="26"/>
      <c r="E31" s="27"/>
      <c r="F31" s="139" t="s">
        <v>180</v>
      </c>
      <c r="G31" s="139"/>
      <c r="H31" s="139"/>
      <c r="I31" s="139"/>
      <c r="J31" s="139"/>
      <c r="K31" s="139"/>
    </row>
    <row r="32" spans="1:11" s="25" customFormat="1" ht="12.75">
      <c r="A32" s="29"/>
      <c r="B32" s="29"/>
      <c r="C32" s="26"/>
      <c r="D32" s="26"/>
      <c r="E32" s="27"/>
      <c r="F32" s="30"/>
      <c r="G32" s="30"/>
      <c r="H32" s="107"/>
      <c r="I32" s="107"/>
      <c r="J32" s="30"/>
      <c r="K32" s="30"/>
    </row>
    <row r="33" spans="1:11" s="25" customFormat="1">
      <c r="A33" s="127" t="s">
        <v>28</v>
      </c>
      <c r="B33" s="127"/>
      <c r="C33" s="127"/>
      <c r="D33" s="127"/>
      <c r="E33" s="127"/>
      <c r="F33" s="127"/>
      <c r="G33" s="127"/>
      <c r="H33" s="127"/>
      <c r="I33" s="127"/>
      <c r="J33" s="127"/>
      <c r="K33"/>
    </row>
    <row r="34" spans="1:11" s="25" customFormat="1">
      <c r="A34" s="128" t="s">
        <v>29</v>
      </c>
      <c r="B34" s="128"/>
      <c r="C34" s="128"/>
      <c r="D34" s="128"/>
      <c r="E34" s="128"/>
      <c r="F34" s="128"/>
      <c r="G34" s="128"/>
      <c r="H34" s="128"/>
      <c r="I34" s="128"/>
      <c r="J34" s="128"/>
      <c r="K34"/>
    </row>
    <row r="35" spans="1:11" s="25" customFormat="1">
      <c r="A35" s="127" t="s">
        <v>30</v>
      </c>
      <c r="B35" s="129"/>
      <c r="C35" s="129"/>
      <c r="D35" s="129"/>
      <c r="E35" s="129"/>
      <c r="F35" s="129"/>
      <c r="G35" s="129"/>
      <c r="H35" s="129"/>
      <c r="I35" s="129"/>
      <c r="J35" s="129"/>
      <c r="K35"/>
    </row>
    <row r="36" spans="1:11" s="25" customFormat="1">
      <c r="A36" s="127" t="s">
        <v>31</v>
      </c>
      <c r="B36" s="127"/>
      <c r="C36" s="127"/>
      <c r="D36" s="127"/>
      <c r="E36" s="127"/>
      <c r="F36" s="127"/>
      <c r="G36" s="127"/>
      <c r="H36" s="127"/>
      <c r="I36" s="127"/>
      <c r="J36" s="127"/>
      <c r="K36"/>
    </row>
    <row r="37" spans="1:11" s="25" customForma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/>
    </row>
    <row r="38" spans="1:11" s="25" customFormat="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/>
    </row>
    <row r="39" spans="1:11" s="25" customFormat="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/>
    </row>
  </sheetData>
  <mergeCells count="27">
    <mergeCell ref="D7:E7"/>
    <mergeCell ref="F7:G7"/>
    <mergeCell ref="J7:K7"/>
    <mergeCell ref="A5:B5"/>
    <mergeCell ref="A38:J38"/>
    <mergeCell ref="H7:I7"/>
    <mergeCell ref="A39:J39"/>
    <mergeCell ref="A33:J33"/>
    <mergeCell ref="A34:J34"/>
    <mergeCell ref="A35:J35"/>
    <mergeCell ref="A36:J36"/>
    <mergeCell ref="C1:G1"/>
    <mergeCell ref="A3:B3"/>
    <mergeCell ref="C3:F3"/>
    <mergeCell ref="A4:B4"/>
    <mergeCell ref="A37:J37"/>
    <mergeCell ref="C4:E4"/>
    <mergeCell ref="C5:E5"/>
    <mergeCell ref="J3:K3"/>
    <mergeCell ref="J4:K4"/>
    <mergeCell ref="A28:B28"/>
    <mergeCell ref="A29:B29"/>
    <mergeCell ref="F31:K31"/>
    <mergeCell ref="J5:K5"/>
    <mergeCell ref="A7:A8"/>
    <mergeCell ref="B7:B8"/>
    <mergeCell ref="C7:C8"/>
  </mergeCells>
  <pageMargins left="0.82291666666666663" right="0.7" top="1.2395833333333333" bottom="0.75" header="0.3" footer="0.3"/>
  <pageSetup paperSize="9" orientation="landscape" r:id="rId1"/>
  <headerFooter>
    <oddHeader>&amp;L&amp;G&amp;R&amp;"-,Negrito"
ESTADO DE SANTA CATARINA
MUNICÍPIO DE PAULO LOPES
SECRETARIA MUNICIPAL DE ADMINISTRAÇÃO / ENGENHARIA</oddHeader>
    <oddFooter>&amp;LRua José Pereira da Silva, 130 - Centro
Fone: (48) 3253 - 0161&amp;CRamal 229&amp;RCEP: 88.490 - 000
&amp;Uengenharia@paulolopes.sc.gov.br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Layout" topLeftCell="A31" workbookViewId="0">
      <selection activeCell="C39" sqref="C39:C42"/>
    </sheetView>
  </sheetViews>
  <sheetFormatPr defaultRowHeight="15"/>
  <cols>
    <col min="1" max="1" width="6.85546875" bestFit="1" customWidth="1"/>
    <col min="2" max="2" width="5.85546875" customWidth="1"/>
    <col min="3" max="3" width="52.85546875" customWidth="1"/>
    <col min="5" max="5" width="13.42578125" bestFit="1" customWidth="1"/>
  </cols>
  <sheetData>
    <row r="1" spans="1:8">
      <c r="A1" s="141" t="s">
        <v>73</v>
      </c>
      <c r="B1" s="141"/>
      <c r="C1" s="141"/>
      <c r="D1" s="141"/>
      <c r="E1" s="141"/>
      <c r="F1" s="104"/>
      <c r="G1" s="104"/>
      <c r="H1" s="104"/>
    </row>
    <row r="2" spans="1:8">
      <c r="A2" s="23"/>
      <c r="B2" s="23"/>
      <c r="C2" s="23"/>
      <c r="D2" s="23"/>
      <c r="E2" s="23"/>
      <c r="F2" s="104"/>
      <c r="G2" s="104"/>
      <c r="H2" s="104"/>
    </row>
    <row r="3" spans="1:8">
      <c r="A3" s="23"/>
      <c r="B3" s="23"/>
      <c r="C3" s="23"/>
      <c r="D3" s="23"/>
      <c r="E3" s="23"/>
      <c r="F3" s="104"/>
      <c r="G3" s="104"/>
      <c r="H3" s="104"/>
    </row>
    <row r="4" spans="1:8">
      <c r="A4" s="150" t="s">
        <v>21</v>
      </c>
      <c r="B4" s="150"/>
      <c r="C4" s="103" t="s">
        <v>32</v>
      </c>
      <c r="D4" s="32" t="s">
        <v>23</v>
      </c>
      <c r="E4" s="33">
        <v>42937</v>
      </c>
      <c r="F4" s="103"/>
      <c r="G4" s="34"/>
      <c r="H4" s="35"/>
    </row>
    <row r="5" spans="1:8">
      <c r="A5" s="150" t="s">
        <v>22</v>
      </c>
      <c r="B5" s="150"/>
      <c r="C5" s="103" t="s">
        <v>33</v>
      </c>
      <c r="D5" s="32" t="s">
        <v>47</v>
      </c>
      <c r="E5" s="225">
        <f>Cronograma!K28</f>
        <v>93139.258554920001</v>
      </c>
      <c r="F5" s="31"/>
      <c r="G5" s="34"/>
      <c r="H5" s="36"/>
    </row>
    <row r="6" spans="1:8">
      <c r="A6" s="150" t="s">
        <v>39</v>
      </c>
      <c r="B6" s="150"/>
      <c r="C6" s="103" t="s">
        <v>40</v>
      </c>
      <c r="D6" s="32" t="s">
        <v>41</v>
      </c>
      <c r="E6" s="37">
        <f>D34</f>
        <v>0.24061060535618628</v>
      </c>
      <c r="F6" s="38"/>
      <c r="G6" s="34"/>
      <c r="H6" s="39"/>
    </row>
    <row r="7" spans="1:8">
      <c r="A7" s="40"/>
      <c r="B7" s="40"/>
      <c r="C7" s="31"/>
      <c r="D7" s="41"/>
      <c r="E7" s="42"/>
      <c r="F7" s="38"/>
      <c r="G7" s="34"/>
      <c r="H7" s="39"/>
    </row>
    <row r="8" spans="1:8" ht="15.75" thickBot="1">
      <c r="A8" s="40"/>
      <c r="B8" s="40"/>
      <c r="C8" s="31"/>
      <c r="D8" s="41"/>
      <c r="E8" s="42"/>
      <c r="F8" s="38"/>
      <c r="G8" s="34"/>
      <c r="H8" s="39"/>
    </row>
    <row r="9" spans="1:8">
      <c r="A9" s="151"/>
      <c r="B9" s="152"/>
      <c r="C9" s="152"/>
      <c r="D9" s="153"/>
    </row>
    <row r="10" spans="1:8">
      <c r="A10" s="154" t="s">
        <v>48</v>
      </c>
      <c r="B10" s="155"/>
      <c r="C10" s="155"/>
      <c r="D10" s="156"/>
    </row>
    <row r="11" spans="1:8" ht="15.75" thickBot="1">
      <c r="A11" s="43"/>
      <c r="B11" s="44"/>
      <c r="C11" s="44"/>
      <c r="D11" s="45"/>
    </row>
    <row r="12" spans="1:8">
      <c r="A12" s="46" t="s">
        <v>49</v>
      </c>
      <c r="B12" s="47" t="s">
        <v>50</v>
      </c>
      <c r="C12" s="48" t="s">
        <v>51</v>
      </c>
      <c r="D12" s="49"/>
    </row>
    <row r="13" spans="1:8">
      <c r="A13" s="50"/>
      <c r="B13" s="51" t="s">
        <v>52</v>
      </c>
      <c r="C13" s="52" t="s">
        <v>195</v>
      </c>
      <c r="D13" s="53">
        <v>4.5999999999999999E-2</v>
      </c>
    </row>
    <row r="14" spans="1:8">
      <c r="A14" s="50"/>
      <c r="B14" s="51" t="s">
        <v>53</v>
      </c>
      <c r="C14" s="52" t="s">
        <v>196</v>
      </c>
      <c r="D14" s="53">
        <v>4.4999999999999997E-3</v>
      </c>
    </row>
    <row r="15" spans="1:8">
      <c r="A15" s="50"/>
      <c r="B15" s="51" t="s">
        <v>54</v>
      </c>
      <c r="C15" s="52" t="s">
        <v>194</v>
      </c>
      <c r="D15" s="53">
        <v>9.7000000000000003E-3</v>
      </c>
    </row>
    <row r="16" spans="1:8">
      <c r="A16" s="50"/>
      <c r="B16" s="51"/>
      <c r="C16" s="52"/>
      <c r="D16" s="53"/>
    </row>
    <row r="17" spans="1:4">
      <c r="A17" s="54"/>
      <c r="B17" s="55"/>
      <c r="C17" s="56" t="s">
        <v>55</v>
      </c>
      <c r="D17" s="57">
        <f>SUM(D13:D16)</f>
        <v>6.0199999999999997E-2</v>
      </c>
    </row>
    <row r="18" spans="1:4">
      <c r="A18" s="58"/>
      <c r="B18" s="59"/>
      <c r="C18" s="60"/>
      <c r="D18" s="61"/>
    </row>
    <row r="19" spans="1:4">
      <c r="A19" s="62" t="s">
        <v>49</v>
      </c>
      <c r="B19" s="63" t="s">
        <v>56</v>
      </c>
      <c r="C19" s="64" t="s">
        <v>57</v>
      </c>
      <c r="D19" s="65"/>
    </row>
    <row r="20" spans="1:4">
      <c r="A20" s="66"/>
      <c r="B20" s="67" t="s">
        <v>58</v>
      </c>
      <c r="C20" s="52" t="s">
        <v>197</v>
      </c>
      <c r="D20" s="53">
        <v>8.1000000000000003E-2</v>
      </c>
    </row>
    <row r="21" spans="1:4">
      <c r="A21" s="54"/>
      <c r="B21" s="68"/>
      <c r="C21" s="69" t="s">
        <v>59</v>
      </c>
      <c r="D21" s="70">
        <f>SUM(D20)</f>
        <v>8.1000000000000003E-2</v>
      </c>
    </row>
    <row r="22" spans="1:4">
      <c r="A22" s="58"/>
      <c r="B22" s="59"/>
      <c r="C22" s="60"/>
      <c r="D22" s="61"/>
    </row>
    <row r="23" spans="1:4">
      <c r="A23" s="62" t="s">
        <v>49</v>
      </c>
      <c r="B23" s="71" t="s">
        <v>60</v>
      </c>
      <c r="C23" s="72" t="s">
        <v>199</v>
      </c>
      <c r="D23" s="73"/>
    </row>
    <row r="24" spans="1:4">
      <c r="A24" s="66"/>
      <c r="B24" s="74" t="s">
        <v>61</v>
      </c>
      <c r="C24" s="75" t="s">
        <v>62</v>
      </c>
      <c r="D24" s="76">
        <v>6.4999999999999997E-3</v>
      </c>
    </row>
    <row r="25" spans="1:4">
      <c r="A25" s="66"/>
      <c r="B25" s="74" t="s">
        <v>63</v>
      </c>
      <c r="C25" s="75" t="s">
        <v>64</v>
      </c>
      <c r="D25" s="76">
        <v>0.03</v>
      </c>
    </row>
    <row r="26" spans="1:4">
      <c r="A26" s="66"/>
      <c r="B26" s="74" t="s">
        <v>65</v>
      </c>
      <c r="C26" s="75" t="s">
        <v>192</v>
      </c>
      <c r="D26" s="76">
        <v>0.03</v>
      </c>
    </row>
    <row r="27" spans="1:4">
      <c r="A27" s="54"/>
      <c r="B27" s="77"/>
      <c r="C27" s="69" t="s">
        <v>66</v>
      </c>
      <c r="D27" s="70">
        <f>SUM(D24:D26)</f>
        <v>6.6500000000000004E-2</v>
      </c>
    </row>
    <row r="28" spans="1:4">
      <c r="A28" s="58"/>
      <c r="B28" s="78"/>
      <c r="C28" s="59"/>
      <c r="D28" s="79"/>
    </row>
    <row r="29" spans="1:4">
      <c r="A29" s="62" t="s">
        <v>49</v>
      </c>
      <c r="B29" s="71" t="s">
        <v>67</v>
      </c>
      <c r="C29" s="72" t="s">
        <v>193</v>
      </c>
      <c r="D29" s="73"/>
    </row>
    <row r="30" spans="1:4">
      <c r="A30" s="80"/>
      <c r="B30" s="81"/>
      <c r="C30" s="82" t="s">
        <v>198</v>
      </c>
      <c r="D30" s="83">
        <v>1.0500000000000001E-2</v>
      </c>
    </row>
    <row r="31" spans="1:4">
      <c r="A31" s="84"/>
      <c r="B31" s="85"/>
      <c r="C31" s="69" t="s">
        <v>68</v>
      </c>
      <c r="D31" s="86">
        <f>D30</f>
        <v>1.0500000000000001E-2</v>
      </c>
    </row>
    <row r="32" spans="1:4">
      <c r="A32" s="87"/>
      <c r="B32" s="88"/>
      <c r="C32" s="89"/>
      <c r="D32" s="90"/>
    </row>
    <row r="33" spans="1:4">
      <c r="A33" s="142" t="s">
        <v>69</v>
      </c>
      <c r="B33" s="143"/>
      <c r="C33" s="143"/>
      <c r="D33" s="144"/>
    </row>
    <row r="34" spans="1:4">
      <c r="A34" s="145" t="s">
        <v>206</v>
      </c>
      <c r="B34" s="146"/>
      <c r="C34" s="146"/>
      <c r="D34" s="91">
        <f>'Apoio BDI'!H8</f>
        <v>0.24061060535618628</v>
      </c>
    </row>
    <row r="35" spans="1:4">
      <c r="A35" s="92"/>
      <c r="B35" s="88"/>
      <c r="C35" s="93" t="s">
        <v>70</v>
      </c>
      <c r="D35" s="94"/>
    </row>
    <row r="36" spans="1:4">
      <c r="A36" s="92"/>
      <c r="B36" s="88"/>
      <c r="C36" s="93"/>
      <c r="D36" s="94"/>
    </row>
    <row r="37" spans="1:4">
      <c r="A37" s="147" t="s">
        <v>180</v>
      </c>
      <c r="B37" s="148"/>
      <c r="C37" s="148"/>
      <c r="D37" s="149"/>
    </row>
    <row r="38" spans="1:4">
      <c r="A38" s="92"/>
      <c r="B38" s="88"/>
      <c r="C38" s="93"/>
      <c r="D38" s="94"/>
    </row>
    <row r="39" spans="1:4">
      <c r="A39" s="92"/>
      <c r="B39" s="88"/>
      <c r="C39" s="93"/>
      <c r="D39" s="94"/>
    </row>
    <row r="40" spans="1:4">
      <c r="A40" s="95"/>
      <c r="B40" s="96"/>
      <c r="C40" s="97" t="s">
        <v>71</v>
      </c>
      <c r="D40" s="90"/>
    </row>
    <row r="41" spans="1:4">
      <c r="A41" s="95"/>
      <c r="B41" s="96"/>
      <c r="C41" s="98" t="s">
        <v>72</v>
      </c>
      <c r="D41" s="90"/>
    </row>
    <row r="42" spans="1:4">
      <c r="A42" s="95"/>
      <c r="B42" s="96"/>
      <c r="C42" s="97" t="s">
        <v>30</v>
      </c>
      <c r="D42" s="90"/>
    </row>
    <row r="43" spans="1:4">
      <c r="A43" s="95"/>
      <c r="B43" s="96"/>
      <c r="C43" s="97" t="s">
        <v>31</v>
      </c>
      <c r="D43" s="90"/>
    </row>
    <row r="44" spans="1:4" ht="15.75" thickBot="1">
      <c r="A44" s="99"/>
      <c r="B44" s="100"/>
      <c r="C44" s="101"/>
      <c r="D44" s="102"/>
    </row>
  </sheetData>
  <mergeCells count="9">
    <mergeCell ref="A1:E1"/>
    <mergeCell ref="A33:D33"/>
    <mergeCell ref="A34:C34"/>
    <mergeCell ref="A37:D37"/>
    <mergeCell ref="A4:B4"/>
    <mergeCell ref="A5:B5"/>
    <mergeCell ref="A6:B6"/>
    <mergeCell ref="A9:D9"/>
    <mergeCell ref="A10:D10"/>
  </mergeCells>
  <pageMargins left="0.511811024" right="0.511811024" top="1.2083333333333333" bottom="0.78740157499999996" header="0.31496062000000002" footer="0.31496062000000002"/>
  <pageSetup paperSize="9" orientation="portrait" r:id="rId1"/>
  <headerFooter>
    <oddHeader>&amp;L&amp;G&amp;R&amp;"-,Negrito"GOVERNO DO ESTADO DE SANTA CATARINA
PREFEITURA MUNICIPAL DE PAULO LOPES
SECRETARIA MUNICIPAL DE ADMINISTRAÇÃO / ENGENHARIA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1" sqref="F11"/>
    </sheetView>
  </sheetViews>
  <sheetFormatPr defaultRowHeight="15"/>
  <cols>
    <col min="1" max="1" width="40.85546875" bestFit="1" customWidth="1"/>
    <col min="6" max="6" width="46.85546875" customWidth="1"/>
    <col min="8" max="8" width="15.42578125" bestFit="1" customWidth="1"/>
  </cols>
  <sheetData>
    <row r="1" spans="1:9">
      <c r="A1" s="214" t="s">
        <v>195</v>
      </c>
      <c r="B1" s="215">
        <v>4.5999999999999999E-2</v>
      </c>
      <c r="D1" s="146" t="s">
        <v>200</v>
      </c>
      <c r="E1" s="146"/>
      <c r="F1" s="146"/>
      <c r="H1" t="s">
        <v>201</v>
      </c>
      <c r="I1" s="222">
        <f>1+B1+B2+B3</f>
        <v>1.0602</v>
      </c>
    </row>
    <row r="2" spans="1:9">
      <c r="A2" s="216" t="s">
        <v>196</v>
      </c>
      <c r="B2" s="217">
        <v>4.4999999999999997E-3</v>
      </c>
      <c r="D2" s="220"/>
      <c r="E2" s="88"/>
      <c r="F2" s="93" t="s">
        <v>70</v>
      </c>
      <c r="H2" t="s">
        <v>202</v>
      </c>
      <c r="I2" s="222">
        <f>1+B6</f>
        <v>1.0105</v>
      </c>
    </row>
    <row r="3" spans="1:9">
      <c r="A3" s="216" t="s">
        <v>194</v>
      </c>
      <c r="B3" s="217">
        <v>9.7000000000000003E-3</v>
      </c>
      <c r="D3" s="221"/>
      <c r="E3" s="221"/>
      <c r="F3" s="221"/>
      <c r="H3" t="s">
        <v>204</v>
      </c>
      <c r="I3" s="222">
        <f>1+B4</f>
        <v>1.081</v>
      </c>
    </row>
    <row r="4" spans="1:9">
      <c r="A4" s="216" t="s">
        <v>197</v>
      </c>
      <c r="B4" s="217">
        <v>8.1000000000000003E-2</v>
      </c>
      <c r="H4" t="s">
        <v>203</v>
      </c>
      <c r="I4" s="222">
        <f>1-B5</f>
        <v>0.9335</v>
      </c>
    </row>
    <row r="5" spans="1:9">
      <c r="A5" s="216" t="s">
        <v>199</v>
      </c>
      <c r="B5" s="217">
        <v>6.6500000000000004E-2</v>
      </c>
    </row>
    <row r="6" spans="1:9" ht="15.75" thickBot="1">
      <c r="A6" s="218" t="s">
        <v>198</v>
      </c>
      <c r="B6" s="219">
        <v>1.0500000000000001E-2</v>
      </c>
      <c r="H6" s="222">
        <f>I1*I2*I3</f>
        <v>1.1581100001</v>
      </c>
    </row>
    <row r="7" spans="1:9" ht="15.75" thickBot="1">
      <c r="H7" s="222">
        <f>H6/I4</f>
        <v>1.2406106053561863</v>
      </c>
    </row>
    <row r="8" spans="1:9" ht="15.75" thickBot="1">
      <c r="G8" s="223" t="s">
        <v>205</v>
      </c>
      <c r="H8" s="224">
        <f>H7-1</f>
        <v>0.24061060535618628</v>
      </c>
    </row>
  </sheetData>
  <mergeCells count="1">
    <mergeCell ref="D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Cronograma</vt:lpstr>
      <vt:lpstr>BDI</vt:lpstr>
      <vt:lpstr>Apoio BDI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</dc:creator>
  <cp:lastModifiedBy>Administração</cp:lastModifiedBy>
  <dcterms:created xsi:type="dcterms:W3CDTF">2017-05-19T11:18:19Z</dcterms:created>
  <dcterms:modified xsi:type="dcterms:W3CDTF">2017-07-21T15:03:44Z</dcterms:modified>
</cp:coreProperties>
</file>